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jezb\OneDrive\Radna površina\UDRUGE 2022 - 2023\"/>
    </mc:Choice>
  </mc:AlternateContent>
  <xr:revisionPtr revIDLastSave="0" documentId="13_ncr:1_{BAEF0790-634A-42BF-B4CE-4615AAB6900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Udruge" sheetId="1" r:id="rId1"/>
    <sheet name="Župe" sheetId="2" r:id="rId2"/>
  </sheets>
  <calcPr calcId="181029"/>
</workbook>
</file>

<file path=xl/calcChain.xml><?xml version="1.0" encoding="utf-8"?>
<calcChain xmlns="http://schemas.openxmlformats.org/spreadsheetml/2006/main">
  <c r="B11" i="2" l="1"/>
  <c r="B10" i="2"/>
  <c r="N60" i="1"/>
  <c r="O60" i="1" s="1"/>
  <c r="L12" i="1"/>
  <c r="I59" i="1"/>
  <c r="O59" i="1" s="1"/>
  <c r="H11" i="1"/>
  <c r="P11" i="1" s="1"/>
  <c r="I12" i="1"/>
  <c r="G58" i="1"/>
  <c r="H23" i="1"/>
  <c r="P23" i="1" s="1"/>
  <c r="P5" i="1"/>
  <c r="P6" i="1"/>
  <c r="P7" i="1"/>
  <c r="P8" i="1"/>
  <c r="P9" i="1"/>
  <c r="P10" i="1"/>
  <c r="P13" i="1"/>
  <c r="P14" i="1"/>
  <c r="P15" i="1"/>
  <c r="Q15" i="1" s="1"/>
  <c r="P16" i="1"/>
  <c r="P17" i="1"/>
  <c r="P18" i="1"/>
  <c r="P19" i="1"/>
  <c r="P20" i="1"/>
  <c r="P21" i="1"/>
  <c r="P22" i="1"/>
  <c r="P24" i="1"/>
  <c r="P25" i="1"/>
  <c r="P4" i="1"/>
  <c r="F47" i="1"/>
  <c r="P47" i="1" s="1"/>
  <c r="C26" i="1"/>
  <c r="Q13" i="1" a="1"/>
  <c r="Q13" i="1" s="1"/>
  <c r="P46" i="1"/>
  <c r="P48" i="1"/>
  <c r="P49" i="1"/>
  <c r="P50" i="1"/>
  <c r="P51" i="1"/>
  <c r="P52" i="1"/>
  <c r="O62" i="1"/>
  <c r="O63" i="1"/>
  <c r="Q14" i="1" a="1"/>
  <c r="Q14" i="1" s="1"/>
  <c r="Q9" i="1" a="1"/>
  <c r="Q9" i="1" s="1"/>
  <c r="Q10" i="1" a="1"/>
  <c r="Q10" i="1" s="1"/>
  <c r="O61" i="1"/>
  <c r="C53" i="1"/>
  <c r="Q51" i="1" a="1"/>
  <c r="Q51" i="1" s="1"/>
  <c r="Q21" i="1" a="1"/>
  <c r="Q21" i="1" s="1"/>
  <c r="P12" i="1" l="1"/>
  <c r="P26" i="1"/>
  <c r="Q22" i="1" a="1"/>
  <c r="Q23" i="1" a="1"/>
  <c r="Q23" i="1" s="1"/>
  <c r="Q22" i="1" l="1"/>
  <c r="Q11" i="1"/>
  <c r="P33" i="1"/>
  <c r="P35" i="1"/>
  <c r="P36" i="1"/>
  <c r="P32" i="1"/>
  <c r="P37" i="1" s="1"/>
  <c r="P45" i="1"/>
  <c r="P53" i="1" s="1"/>
  <c r="P34" i="1"/>
  <c r="O58" i="1"/>
  <c r="O74" i="1" s="1"/>
  <c r="Q45" i="1" a="1"/>
  <c r="Q45" i="1" s="1"/>
  <c r="Q46" i="1" a="1"/>
  <c r="Q46" i="1" s="1"/>
  <c r="Q47" i="1" a="1"/>
  <c r="Q47" i="1" s="1"/>
  <c r="Q48" i="1" a="1"/>
  <c r="Q48" i="1" s="1"/>
  <c r="Q49" i="1" a="1"/>
  <c r="Q49" i="1" s="1"/>
  <c r="Q50" i="1" a="1"/>
  <c r="Q50" i="1" s="1"/>
  <c r="Q52" i="1" a="1"/>
  <c r="Q52" i="1" s="1"/>
  <c r="Q33" i="1" a="1"/>
  <c r="Q33" i="1" s="1"/>
  <c r="Q35" i="1" a="1"/>
  <c r="Q35" i="1" s="1"/>
  <c r="Q36" i="1" a="1"/>
  <c r="Q36" i="1" s="1"/>
  <c r="Q32" i="1" a="1"/>
  <c r="Q32" i="1" s="1"/>
  <c r="Q16" i="1" a="1"/>
  <c r="Q16" i="1" s="1"/>
  <c r="Q17" i="1" a="1"/>
  <c r="Q17" i="1" s="1"/>
  <c r="Q18" i="1" a="1"/>
  <c r="Q18" i="1" s="1"/>
  <c r="Q20" i="1" a="1"/>
  <c r="Q20" i="1" s="1"/>
  <c r="Q24" i="1" a="1"/>
  <c r="Q24" i="1" s="1"/>
  <c r="Q25" i="1" a="1"/>
  <c r="Q25" i="1" s="1"/>
  <c r="Q7" i="1" a="1"/>
  <c r="Q7" i="1" s="1"/>
  <c r="Q19" i="1" a="1"/>
  <c r="Q19" i="1" s="1"/>
  <c r="Q5" i="1" a="1"/>
  <c r="Q5" i="1" s="1"/>
  <c r="Q6" i="1" a="1"/>
  <c r="Q6" i="1" s="1"/>
  <c r="Q8" i="1" a="1"/>
  <c r="Q8" i="1" s="1"/>
  <c r="Q12" i="1" a="1"/>
  <c r="Q12" i="1" s="1"/>
  <c r="Q4" i="1" a="1"/>
  <c r="Q4" i="1" s="1"/>
  <c r="C37" i="1"/>
  <c r="C81" i="1" l="1"/>
  <c r="C79" i="1"/>
  <c r="C80" i="1"/>
  <c r="C78" i="1"/>
  <c r="Q34" i="1" a="1"/>
  <c r="Q34" i="1" s="1"/>
  <c r="C82" i="1" l="1"/>
  <c r="Q37" i="1"/>
  <c r="Q53" i="1"/>
  <c r="Q26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<sst xmlns="http://schemas.openxmlformats.org/spreadsheetml/2006/main" count="199" uniqueCount="123">
  <si>
    <t>ŠPORT</t>
  </si>
  <si>
    <t>Rb.</t>
  </si>
  <si>
    <t>Naziv udruge</t>
  </si>
  <si>
    <t>1.</t>
  </si>
  <si>
    <t>2.</t>
  </si>
  <si>
    <t>3.</t>
  </si>
  <si>
    <t>Konjogojska udruga "Čilaš"</t>
  </si>
  <si>
    <t>4.</t>
  </si>
  <si>
    <t>5.</t>
  </si>
  <si>
    <t>6.</t>
  </si>
  <si>
    <t>7.</t>
  </si>
  <si>
    <t>Lovačko društvo "Jelen" Otok</t>
  </si>
  <si>
    <t>8.</t>
  </si>
  <si>
    <t>9.</t>
  </si>
  <si>
    <t>10.</t>
  </si>
  <si>
    <t>11.</t>
  </si>
  <si>
    <t>Pikado klub Otok</t>
  </si>
  <si>
    <t>12.</t>
  </si>
  <si>
    <t xml:space="preserve">Šahovski klub Komletinci </t>
  </si>
  <si>
    <t>13.</t>
  </si>
  <si>
    <t>14.</t>
  </si>
  <si>
    <t>15.</t>
  </si>
  <si>
    <t>16.</t>
  </si>
  <si>
    <t>Taekwondo klub "Otok"</t>
  </si>
  <si>
    <t>17.</t>
  </si>
  <si>
    <t>UKUPNO:</t>
  </si>
  <si>
    <t xml:space="preserve">Siječanj </t>
  </si>
  <si>
    <t>Veljača</t>
  </si>
  <si>
    <t xml:space="preserve">Ožujak </t>
  </si>
  <si>
    <t>Travanj</t>
  </si>
  <si>
    <t>Svibanj</t>
  </si>
  <si>
    <t>Lipanj</t>
  </si>
  <si>
    <t>Srpanj</t>
  </si>
  <si>
    <t>Kolovoz</t>
  </si>
  <si>
    <t>Rujan</t>
  </si>
  <si>
    <t>Listopad</t>
  </si>
  <si>
    <t>Studeni</t>
  </si>
  <si>
    <t>Prosinac</t>
  </si>
  <si>
    <t>KULTURA I TEHNIČKA KULTURA</t>
  </si>
  <si>
    <t xml:space="preserve">Naziv udruge </t>
  </si>
  <si>
    <t>Gradska udruga umirovljenika VSŽ Otok</t>
  </si>
  <si>
    <t xml:space="preserve">ISPLAĆENO PO ODLUCI GRADONAČELNIKA </t>
  </si>
  <si>
    <t>18.</t>
  </si>
  <si>
    <t>Postotak isplaćenog iznosa u osnosu na odobreni</t>
  </si>
  <si>
    <t>Postotak isplaćenog iznosa u odnosu na odobreni</t>
  </si>
  <si>
    <t>Kulturno umjetničko društvo "Josip Lovretić" Otok</t>
  </si>
  <si>
    <t>Kulturno umjetničko društvo "Filipovčice" Komletinci</t>
  </si>
  <si>
    <t>SOCIJALNA SKRB I ZDRAVSTVENA ZAŠTITA</t>
  </si>
  <si>
    <t>UKUPNO</t>
  </si>
  <si>
    <t>Udruga žena Komletinci</t>
  </si>
  <si>
    <t>DVD OTOK</t>
  </si>
  <si>
    <t>DVD KOMLETINCI</t>
  </si>
  <si>
    <t>19.</t>
  </si>
  <si>
    <t>20.</t>
  </si>
  <si>
    <t>21.</t>
  </si>
  <si>
    <t>22.</t>
  </si>
  <si>
    <t>Atletski klub "Otok" Otok</t>
  </si>
  <si>
    <t>Košarkaški klub "Slavonac" Komletinci</t>
  </si>
  <si>
    <t>Moto klub "Gospodari vjetra" Otok</t>
  </si>
  <si>
    <t>Nogometni klub "Otok" Otok</t>
  </si>
  <si>
    <t>Nogometni klub "Slavonac" Komletinci</t>
  </si>
  <si>
    <t>Športsko ribolovno društvo ''Brežnica'' Komletinci</t>
  </si>
  <si>
    <t>Športsko ribolovno društvo "Starovirac" Otok</t>
  </si>
  <si>
    <t>Športsko ribolovno društvo "Virovi" Otok</t>
  </si>
  <si>
    <t>Teniski klub ''Otok''</t>
  </si>
  <si>
    <t>Udruga navijača NK Slavonac Komletinci ''Čagljevi''</t>
  </si>
  <si>
    <t>Udruga Gradski zbor Otok</t>
  </si>
  <si>
    <t xml:space="preserve">Društvo ''Naša djeca'' Otok </t>
  </si>
  <si>
    <t>Konjički klub za rekreacijsko, športsko jahanje te očuvanje tradicijske kulture Suvara Otok, Otok</t>
  </si>
  <si>
    <t>Udruga dragovoljaca i veterana Domovinskog rata Republike Hrvatske</t>
  </si>
  <si>
    <t>Udruga ''Hrvatska žena'' Otok</t>
  </si>
  <si>
    <t>Udruga dragovoljaca Narodne zaštite Otok</t>
  </si>
  <si>
    <t>Udruga Hrvatskih vojnih invalida Domovinskog rata Grad Otok</t>
  </si>
  <si>
    <t>Društvo multiple skleroze VSŽ</t>
  </si>
  <si>
    <t>1. MJ</t>
  </si>
  <si>
    <t>2. MJ</t>
  </si>
  <si>
    <t>3. MJ</t>
  </si>
  <si>
    <t>4. MJ</t>
  </si>
  <si>
    <t>5. MJ</t>
  </si>
  <si>
    <t>6. MJ</t>
  </si>
  <si>
    <t>7. MJ</t>
  </si>
  <si>
    <t>8. MJ</t>
  </si>
  <si>
    <t>OŠ VLADIMIRA NAZORA KOMLETINCI</t>
  </si>
  <si>
    <t>9. MJ</t>
  </si>
  <si>
    <t>10. MJ</t>
  </si>
  <si>
    <t>11.MJ</t>
  </si>
  <si>
    <t>12.MJ</t>
  </si>
  <si>
    <t xml:space="preserve">UKUPNO ISPLAĆENO </t>
  </si>
  <si>
    <t>Škola nogometa "Otok" Otok</t>
  </si>
  <si>
    <t>Boćarski klub "Virovi Otok"</t>
  </si>
  <si>
    <t>Udruga Veterana nogometnog kluba Otok</t>
  </si>
  <si>
    <t>Gym udruga "Perun" Otok</t>
  </si>
  <si>
    <t>Konjogojska udruga ''Otok'' Otok</t>
  </si>
  <si>
    <t>Ženski odbojkaški klub "Otok" Otok</t>
  </si>
  <si>
    <t>Lovačka udruga "Jelen" Komletinci</t>
  </si>
  <si>
    <t>OŠ JOSIPA LOVRETIĆA OTOK</t>
  </si>
  <si>
    <t>OPIS</t>
  </si>
  <si>
    <t>IZNOS</t>
  </si>
  <si>
    <t>NAZIV ŽUPE</t>
  </si>
  <si>
    <t>Udruga umirovljenika policije Otok</t>
  </si>
  <si>
    <t>POTPORE ZA ŽUPE U 2025. GODINI</t>
  </si>
  <si>
    <t>UKUPNO ISPLAĆENO U 2025.</t>
  </si>
  <si>
    <t>Odobreni iznos 2025.</t>
  </si>
  <si>
    <t>UDRUGA NAVIJAČA GNK DINAMO ZAGREB</t>
  </si>
  <si>
    <t>Sportska udruga Privlaka</t>
  </si>
  <si>
    <t>UPHD OTOK</t>
  </si>
  <si>
    <t>Udruga osoba s invaliditetom "Zrno"</t>
  </si>
  <si>
    <t>Društvo Naša djeca Otok</t>
  </si>
  <si>
    <t>Udruga studenata biologije Osijek - ZOA</t>
  </si>
  <si>
    <t>Udruga specijalne policije iiz Domovinskog rata "Krpelj" Jarmina</t>
  </si>
  <si>
    <t>Nezavisni sindikat djelatnika MUP-a Podružnica PU  VS</t>
  </si>
  <si>
    <t xml:space="preserve">Klub veterana NK Slavonac Komletinci </t>
  </si>
  <si>
    <t>ŽUPA OTOK</t>
  </si>
  <si>
    <t>ŽUPA KOMLETINCI</t>
  </si>
  <si>
    <t>FRAMA</t>
  </si>
  <si>
    <t>USKRS</t>
  </si>
  <si>
    <t>KUD ŠUMARI VINKOVCI</t>
  </si>
  <si>
    <t>ŽUPA GUNJA</t>
  </si>
  <si>
    <t>Lovačko društvo Slavonske lovkinje</t>
  </si>
  <si>
    <t>BOŽIĆ</t>
  </si>
  <si>
    <t>KAPITALNA DONACIJA</t>
  </si>
  <si>
    <t>UKUPNO ŽUPA OTOK</t>
  </si>
  <si>
    <t>UKUPNO ŽUPA KOMLETINCI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</si>
</sst>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n&quot;_-;\-* #,##0.00\ &quot;kn&quot;_-;_-* &quot;-&quot;??\ &quot;kn&quot;_-;_-@_-"/>
    <numFmt numFmtId="164" formatCode="#,##0.00\ &quot;kn&quot;"/>
    <numFmt numFmtId="165" formatCode="_-* #,##0.00\ [$€-1]_-;\-* #,##0.00\ [$€-1]_-;_-* &quot;-&quot;??\ [$€-1]_-;_-@_-"/>
  </numFmts>
  <fonts count="15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20"/>
      <color rgb="FFFF0000"/>
      <name val="Calibri"/>
      <family val="2"/>
      <charset val="238"/>
      <scheme val="minor"/>
    </font>
    <font>
      <b/>
      <sz val="20"/>
      <color rgb="FF000000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29">
    <xf numFmtId="0" fontId="0" fillId="0" borderId="0" xfId="0"/>
    <xf numFmtId="164" fontId="0" fillId="0" borderId="0" xfId="0" applyNumberFormat="1"/>
    <xf numFmtId="0" fontId="8" fillId="3" borderId="1" xfId="0" applyFont="1" applyFill="1" applyBorder="1" applyAlignment="1">
      <alignment horizontal="center" vertical="center"/>
    </xf>
    <xf numFmtId="0" fontId="0" fillId="4" borderId="0" xfId="0" applyFill="1"/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/>
    <xf numFmtId="0" fontId="9" fillId="3" borderId="3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 vertical="center" wrapText="1"/>
    </xf>
    <xf numFmtId="49" fontId="9" fillId="3" borderId="9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165" fontId="9" fillId="0" borderId="8" xfId="0" applyNumberFormat="1" applyFont="1" applyBorder="1" applyAlignment="1">
      <alignment horizontal="center" vertical="center"/>
    </xf>
    <xf numFmtId="165" fontId="9" fillId="0" borderId="7" xfId="0" applyNumberFormat="1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165" fontId="9" fillId="4" borderId="8" xfId="0" applyNumberFormat="1" applyFont="1" applyFill="1" applyBorder="1" applyAlignment="1">
      <alignment horizontal="center" vertical="center"/>
    </xf>
    <xf numFmtId="165" fontId="9" fillId="4" borderId="1" xfId="0" applyNumberFormat="1" applyFont="1" applyFill="1" applyBorder="1" applyAlignment="1">
      <alignment horizontal="center" vertical="center"/>
    </xf>
    <xf numFmtId="165" fontId="13" fillId="4" borderId="0" xfId="0" applyNumberFormat="1" applyFont="1" applyFill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vertical="center"/>
    </xf>
    <xf numFmtId="165" fontId="0" fillId="0" borderId="0" xfId="0" applyNumberFormat="1"/>
    <xf numFmtId="0" fontId="9" fillId="3" borderId="4" xfId="0" applyFont="1" applyFill="1" applyBorder="1" applyAlignment="1">
      <alignment horizontal="center" vertical="center"/>
    </xf>
    <xf numFmtId="165" fontId="9" fillId="0" borderId="2" xfId="2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165" fontId="9" fillId="0" borderId="3" xfId="0" applyNumberFormat="1" applyFont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165" fontId="9" fillId="3" borderId="4" xfId="0" applyNumberFormat="1" applyFont="1" applyFill="1" applyBorder="1" applyAlignment="1">
      <alignment horizontal="center" vertical="center"/>
    </xf>
    <xf numFmtId="0" fontId="10" fillId="4" borderId="0" xfId="0" applyFont="1" applyFill="1"/>
    <xf numFmtId="165" fontId="9" fillId="0" borderId="5" xfId="0" applyNumberFormat="1" applyFont="1" applyBorder="1" applyAlignment="1">
      <alignment horizontal="center" vertical="center"/>
    </xf>
    <xf numFmtId="165" fontId="9" fillId="0" borderId="4" xfId="0" applyNumberFormat="1" applyFont="1" applyBorder="1" applyAlignment="1">
      <alignment horizontal="center" vertical="center"/>
    </xf>
    <xf numFmtId="165" fontId="9" fillId="0" borderId="9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65" fontId="9" fillId="0" borderId="6" xfId="0" applyNumberFormat="1" applyFont="1" applyBorder="1" applyAlignment="1">
      <alignment horizontal="center" vertical="center"/>
    </xf>
    <xf numFmtId="165" fontId="11" fillId="0" borderId="4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65" fontId="9" fillId="0" borderId="10" xfId="0" applyNumberFormat="1" applyFont="1" applyBorder="1" applyAlignment="1">
      <alignment horizontal="center" vertical="center"/>
    </xf>
    <xf numFmtId="165" fontId="9" fillId="0" borderId="11" xfId="0" applyNumberFormat="1" applyFont="1" applyBorder="1" applyAlignment="1">
      <alignment horizontal="center" vertical="center"/>
    </xf>
    <xf numFmtId="165" fontId="9" fillId="0" borderId="1" xfId="0" applyNumberFormat="1" applyFont="1" applyBorder="1" applyAlignment="1">
      <alignment vertical="center"/>
    </xf>
    <xf numFmtId="165" fontId="9" fillId="0" borderId="10" xfId="0" applyNumberFormat="1" applyFont="1" applyBorder="1" applyAlignment="1">
      <alignment vertical="center"/>
    </xf>
    <xf numFmtId="165" fontId="9" fillId="0" borderId="6" xfId="0" applyNumberFormat="1" applyFont="1" applyBorder="1" applyAlignment="1">
      <alignment vertical="center"/>
    </xf>
    <xf numFmtId="165" fontId="9" fillId="0" borderId="11" xfId="0" applyNumberFormat="1" applyFont="1" applyBorder="1" applyAlignment="1">
      <alignment vertical="center"/>
    </xf>
    <xf numFmtId="164" fontId="10" fillId="0" borderId="10" xfId="0" applyNumberFormat="1" applyFont="1" applyBorder="1" applyAlignment="1">
      <alignment horizontal="center" vertical="center"/>
    </xf>
    <xf numFmtId="164" fontId="10" fillId="0" borderId="6" xfId="0" applyNumberFormat="1" applyFont="1" applyBorder="1" applyAlignment="1">
      <alignment horizontal="center" vertical="center"/>
    </xf>
    <xf numFmtId="164" fontId="10" fillId="0" borderId="11" xfId="0" applyNumberFormat="1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64" fontId="9" fillId="0" borderId="7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7" xfId="0" applyFont="1" applyBorder="1" applyAlignment="1">
      <alignment horizontal="center" vertical="center"/>
    </xf>
    <xf numFmtId="165" fontId="9" fillId="0" borderId="2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165" fontId="12" fillId="0" borderId="4" xfId="0" applyNumberFormat="1" applyFont="1" applyBorder="1" applyAlignment="1">
      <alignment horizontal="center" vertical="center"/>
    </xf>
    <xf numFmtId="165" fontId="9" fillId="0" borderId="13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165" fontId="10" fillId="0" borderId="6" xfId="0" applyNumberFormat="1" applyFont="1" applyBorder="1" applyAlignment="1">
      <alignment horizontal="center" vertical="center"/>
    </xf>
    <xf numFmtId="165" fontId="12" fillId="0" borderId="6" xfId="0" applyNumberFormat="1" applyFont="1" applyBorder="1" applyAlignment="1">
      <alignment horizontal="center" vertical="center"/>
    </xf>
    <xf numFmtId="0" fontId="10" fillId="0" borderId="1" xfId="0" applyFont="1" applyBorder="1"/>
    <xf numFmtId="0" fontId="10" fillId="0" borderId="17" xfId="0" applyFont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 wrapText="1"/>
    </xf>
    <xf numFmtId="164" fontId="9" fillId="3" borderId="8" xfId="0" applyNumberFormat="1" applyFont="1" applyFill="1" applyBorder="1" applyAlignment="1">
      <alignment horizontal="center" vertical="center"/>
    </xf>
    <xf numFmtId="164" fontId="9" fillId="3" borderId="4" xfId="0" applyNumberFormat="1" applyFont="1" applyFill="1" applyBorder="1" applyAlignment="1">
      <alignment horizontal="center" vertical="center"/>
    </xf>
    <xf numFmtId="164" fontId="9" fillId="3" borderId="9" xfId="0" applyNumberFormat="1" applyFont="1" applyFill="1" applyBorder="1" applyAlignment="1">
      <alignment horizontal="center" vertical="center"/>
    </xf>
    <xf numFmtId="10" fontId="9" fillId="3" borderId="4" xfId="0" applyNumberFormat="1" applyFont="1" applyFill="1" applyBorder="1" applyAlignment="1">
      <alignment horizontal="center" wrapText="1"/>
    </xf>
    <xf numFmtId="164" fontId="9" fillId="3" borderId="1" xfId="0" applyNumberFormat="1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10" fontId="11" fillId="3" borderId="1" xfId="0" applyNumberFormat="1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wrapText="1"/>
    </xf>
    <xf numFmtId="165" fontId="9" fillId="3" borderId="6" xfId="0" applyNumberFormat="1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0" fillId="3" borderId="7" xfId="0" applyFont="1" applyFill="1" applyBorder="1"/>
    <xf numFmtId="0" fontId="9" fillId="3" borderId="5" xfId="0" applyFont="1" applyFill="1" applyBorder="1" applyAlignment="1">
      <alignment horizontal="center" vertical="center"/>
    </xf>
    <xf numFmtId="0" fontId="9" fillId="3" borderId="7" xfId="0" applyFont="1" applyFill="1" applyBorder="1"/>
    <xf numFmtId="0" fontId="11" fillId="3" borderId="13" xfId="0" applyFont="1" applyFill="1" applyBorder="1" applyAlignment="1">
      <alignment horizontal="center" vertical="center" wrapText="1"/>
    </xf>
    <xf numFmtId="165" fontId="9" fillId="3" borderId="5" xfId="0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165" fontId="9" fillId="3" borderId="1" xfId="2" applyNumberFormat="1" applyFont="1" applyFill="1" applyBorder="1" applyAlignment="1">
      <alignment horizontal="center" vertical="center"/>
    </xf>
    <xf numFmtId="10" fontId="9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3" xfId="0" applyNumberFormat="1" applyFont="1" applyBorder="1" applyAlignment="1">
      <alignment horizontal="center" vertical="center"/>
    </xf>
    <xf numFmtId="165" fontId="14" fillId="0" borderId="2" xfId="0" applyNumberFormat="1" applyFont="1" applyBorder="1" applyAlignment="1">
      <alignment horizontal="center" vertical="center"/>
    </xf>
    <xf numFmtId="165" fontId="14" fillId="3" borderId="8" xfId="0" applyNumberFormat="1" applyFont="1" applyFill="1" applyBorder="1" applyAlignment="1">
      <alignment horizontal="center" vertical="center"/>
    </xf>
    <xf numFmtId="165" fontId="14" fillId="3" borderId="9" xfId="0" applyNumberFormat="1" applyFont="1" applyFill="1" applyBorder="1" applyAlignment="1">
      <alignment horizontal="center" vertical="center"/>
    </xf>
    <xf numFmtId="165" fontId="14" fillId="3" borderId="18" xfId="0" applyNumberFormat="1" applyFont="1" applyFill="1" applyBorder="1" applyAlignment="1">
      <alignment horizontal="center" vertical="center"/>
    </xf>
    <xf numFmtId="165" fontId="14" fillId="3" borderId="10" xfId="0" applyNumberFormat="1" applyFont="1" applyFill="1" applyBorder="1" applyAlignment="1">
      <alignment horizontal="center" vertical="center"/>
    </xf>
    <xf numFmtId="165" fontId="14" fillId="3" borderId="11" xfId="0" applyNumberFormat="1" applyFont="1" applyFill="1" applyBorder="1" applyAlignment="1">
      <alignment horizontal="center" vertical="center"/>
    </xf>
    <xf numFmtId="165" fontId="14" fillId="3" borderId="19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3">
    <cellStyle name="Normalno" xfId="0" builtinId="0"/>
    <cellStyle name="Postotak" xfId="1" builtinId="5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121227</xdr:colOff>
      <xdr:row>77</xdr:row>
      <xdr:rowOff>258281</xdr:rowOff>
    </xdr:from>
    <xdr:to>
      <xdr:col>14</xdr:col>
      <xdr:colOff>1424173</xdr:colOff>
      <xdr:row>79</xdr:row>
      <xdr:rowOff>419100</xdr:rowOff>
    </xdr:to>
    <xdr:sp macro="" textlink="">
      <xdr:nvSpPr>
        <xdr:cNvPr id="2" name="TekstniOkvir 1">
          <a:extLst>
            <a:ext uri="{FF2B5EF4-FFF2-40B4-BE49-F238E27FC236}">
              <a16:creationId xmlns:a16="http://schemas.microsoft.com/office/drawing/2014/main" id="{C7D111D7-5D57-43B5-8892-EABE164192E7}"/>
            </a:ext>
          </a:extLst>
        </xdr:cNvPr>
        <xdr:cNvSpPr txBox="1"/>
      </xdr:nvSpPr>
      <xdr:spPr>
        <a:xfrm>
          <a:off x="18322636" y="39310781"/>
          <a:ext cx="5424673" cy="1528955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hr-HR" sz="1600" b="1" baseline="0"/>
        </a:p>
        <a:p>
          <a:pPr algn="ctr"/>
          <a:r>
            <a:rPr lang="hr-HR" sz="2400" b="1"/>
            <a:t>Tablica ažurirana 31.</a:t>
          </a:r>
          <a:r>
            <a:rPr lang="hr-HR" sz="2400" b="1" baseline="0"/>
            <a:t> prosinca 2025.</a:t>
          </a:r>
        </a:p>
        <a:p>
          <a:pPr algn="ctr"/>
          <a:r>
            <a:rPr lang="hr-HR" sz="2400" b="1" baseline="0"/>
            <a:t>Ivan Šilović, financije</a:t>
          </a:r>
          <a:endParaRPr lang="hr-HR" sz="2400" b="1"/>
        </a:p>
      </xdr:txBody>
    </xdr:sp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89"/>
  <sheetViews>
    <sheetView tabSelected="1" topLeftCell="A59" zoomScale="55" zoomScaleNormal="55" workbookViewId="0">
      <selection activeCell="H90" sqref="H90"/>
    </sheetView>
  </sheetViews>
  <sheetFormatPr defaultRowHeight="15" x14ac:dyDescent="0.25"/>
  <cols>
    <col min="1" max="1" width="5.85546875" bestFit="1" customWidth="1"/>
    <col min="2" max="2" width="72.140625" bestFit="1" customWidth="1"/>
    <col min="3" max="3" width="27.140625" style="5" bestFit="1" customWidth="1"/>
    <col min="4" max="4" width="21" bestFit="1" customWidth="1"/>
    <col min="5" max="5" width="23.140625" bestFit="1" customWidth="1"/>
    <col min="6" max="8" width="21" bestFit="1" customWidth="1"/>
    <col min="9" max="10" width="23.140625" bestFit="1" customWidth="1"/>
    <col min="11" max="13" width="21" bestFit="1" customWidth="1"/>
    <col min="14" max="14" width="19.7109375" customWidth="1"/>
    <col min="15" max="15" width="22" customWidth="1"/>
    <col min="16" max="16" width="25.140625" bestFit="1" customWidth="1"/>
    <col min="17" max="17" width="21.85546875" customWidth="1"/>
    <col min="18" max="18" width="20.42578125" bestFit="1" customWidth="1"/>
    <col min="19" max="19" width="15.28515625" customWidth="1"/>
    <col min="20" max="20" width="16.140625" customWidth="1"/>
    <col min="21" max="21" width="15.85546875" customWidth="1"/>
    <col min="22" max="22" width="17.85546875" customWidth="1"/>
  </cols>
  <sheetData>
    <row r="1" spans="1:23" ht="15.75" hidden="1" thickBot="1" x14ac:dyDescent="0.3">
      <c r="A1" s="115" t="s">
        <v>0</v>
      </c>
      <c r="B1" s="116"/>
      <c r="C1" s="117"/>
    </row>
    <row r="2" spans="1:23" ht="27" thickBot="1" x14ac:dyDescent="0.45">
      <c r="A2" s="122" t="s">
        <v>0</v>
      </c>
      <c r="B2" s="123"/>
      <c r="C2" s="124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pans="1:23" ht="132" thickBot="1" x14ac:dyDescent="0.3">
      <c r="A3" s="8" t="s">
        <v>1</v>
      </c>
      <c r="B3" s="86" t="s">
        <v>2</v>
      </c>
      <c r="C3" s="34" t="s">
        <v>102</v>
      </c>
      <c r="D3" s="85" t="s">
        <v>26</v>
      </c>
      <c r="E3" s="8" t="s">
        <v>27</v>
      </c>
      <c r="F3" s="86" t="s">
        <v>28</v>
      </c>
      <c r="G3" s="8" t="s">
        <v>29</v>
      </c>
      <c r="H3" s="8" t="s">
        <v>30</v>
      </c>
      <c r="I3" s="8" t="s">
        <v>31</v>
      </c>
      <c r="J3" s="85" t="s">
        <v>32</v>
      </c>
      <c r="K3" s="8" t="s">
        <v>33</v>
      </c>
      <c r="L3" s="86" t="s">
        <v>34</v>
      </c>
      <c r="M3" s="8" t="s">
        <v>35</v>
      </c>
      <c r="N3" s="8" t="s">
        <v>36</v>
      </c>
      <c r="O3" s="8" t="s">
        <v>37</v>
      </c>
      <c r="P3" s="82" t="s">
        <v>101</v>
      </c>
      <c r="Q3" s="34" t="s">
        <v>43</v>
      </c>
      <c r="R3" s="23"/>
      <c r="S3" s="23"/>
      <c r="T3" s="23"/>
      <c r="U3" s="23"/>
      <c r="V3" s="23"/>
      <c r="W3" s="23"/>
    </row>
    <row r="4" spans="1:23" ht="42.75" customHeight="1" thickBot="1" x14ac:dyDescent="0.3">
      <c r="A4" s="89" t="s">
        <v>3</v>
      </c>
      <c r="B4" s="95" t="s">
        <v>56</v>
      </c>
      <c r="C4" s="96">
        <v>4000</v>
      </c>
      <c r="D4" s="14"/>
      <c r="E4" s="38">
        <v>1000</v>
      </c>
      <c r="F4" s="39"/>
      <c r="G4" s="38">
        <v>1000</v>
      </c>
      <c r="H4" s="39"/>
      <c r="I4" s="38">
        <v>1000</v>
      </c>
      <c r="J4" s="39"/>
      <c r="K4" s="38"/>
      <c r="L4" s="39">
        <v>1000</v>
      </c>
      <c r="M4" s="38"/>
      <c r="N4" s="39"/>
      <c r="O4" s="38"/>
      <c r="P4" s="17">
        <f>SUM(D4:O4)</f>
        <v>4000</v>
      </c>
      <c r="Q4" s="81" cm="1">
        <f t="array" ref="Q4">SUM(D4:O4/C4)</f>
        <v>1</v>
      </c>
      <c r="R4" s="29"/>
      <c r="S4" s="4"/>
      <c r="T4" s="4"/>
      <c r="U4" s="4"/>
      <c r="V4" s="1"/>
    </row>
    <row r="5" spans="1:23" ht="57.75" customHeight="1" thickBot="1" x14ac:dyDescent="0.3">
      <c r="A5" s="87" t="s">
        <v>4</v>
      </c>
      <c r="B5" s="97" t="s">
        <v>89</v>
      </c>
      <c r="C5" s="17">
        <v>2400</v>
      </c>
      <c r="D5" s="14"/>
      <c r="E5" s="38"/>
      <c r="F5" s="39"/>
      <c r="G5" s="38">
        <v>1000</v>
      </c>
      <c r="H5" s="39"/>
      <c r="I5" s="38"/>
      <c r="J5" s="39"/>
      <c r="K5" s="38"/>
      <c r="L5" s="39">
        <v>1400</v>
      </c>
      <c r="M5" s="38"/>
      <c r="N5" s="39"/>
      <c r="O5" s="38"/>
      <c r="P5" s="17">
        <f t="shared" ref="P5:P25" si="0">SUM(D5:O5)</f>
        <v>2400</v>
      </c>
      <c r="Q5" s="81" cm="1">
        <f t="array" ref="Q5">SUM(D5:O5/C5)</f>
        <v>1</v>
      </c>
      <c r="R5" s="29"/>
      <c r="S5" s="4"/>
      <c r="T5" s="4"/>
      <c r="U5" s="4"/>
      <c r="V5" s="1"/>
    </row>
    <row r="6" spans="1:23" ht="48" customHeight="1" thickBot="1" x14ac:dyDescent="0.3">
      <c r="A6" s="89" t="s">
        <v>5</v>
      </c>
      <c r="B6" s="97" t="s">
        <v>91</v>
      </c>
      <c r="C6" s="96">
        <v>2000</v>
      </c>
      <c r="D6" s="14"/>
      <c r="E6" s="38"/>
      <c r="F6" s="39">
        <v>2000</v>
      </c>
      <c r="G6" s="38"/>
      <c r="H6" s="39"/>
      <c r="I6" s="38"/>
      <c r="J6" s="39"/>
      <c r="K6" s="38"/>
      <c r="L6" s="39"/>
      <c r="M6" s="38"/>
      <c r="N6" s="39"/>
      <c r="O6" s="38"/>
      <c r="P6" s="17">
        <f t="shared" si="0"/>
        <v>2000</v>
      </c>
      <c r="Q6" s="81" cm="1">
        <f t="array" ref="Q6">SUM(D6:O6/C6)</f>
        <v>1</v>
      </c>
      <c r="R6" s="29"/>
      <c r="S6" s="4"/>
      <c r="T6" s="4"/>
      <c r="U6" s="4"/>
      <c r="V6" s="1"/>
    </row>
    <row r="7" spans="1:23" ht="47.25" customHeight="1" thickBot="1" x14ac:dyDescent="0.3">
      <c r="A7" s="87" t="s">
        <v>7</v>
      </c>
      <c r="B7" s="97" t="s">
        <v>6</v>
      </c>
      <c r="C7" s="17">
        <v>3500</v>
      </c>
      <c r="D7" s="14"/>
      <c r="E7" s="38">
        <v>2500</v>
      </c>
      <c r="F7" s="39"/>
      <c r="G7" s="38">
        <v>1000</v>
      </c>
      <c r="H7" s="39"/>
      <c r="I7" s="38"/>
      <c r="J7" s="39"/>
      <c r="K7" s="38"/>
      <c r="L7" s="39"/>
      <c r="M7" s="38"/>
      <c r="N7" s="39"/>
      <c r="O7" s="38"/>
      <c r="P7" s="17">
        <f t="shared" si="0"/>
        <v>3500</v>
      </c>
      <c r="Q7" s="81" cm="1">
        <f t="array" ref="Q7">SUM(D7:O7/C7)</f>
        <v>1</v>
      </c>
      <c r="R7" s="29"/>
      <c r="S7" s="4"/>
      <c r="T7" s="4"/>
      <c r="U7" s="4"/>
      <c r="V7" s="1"/>
    </row>
    <row r="8" spans="1:23" ht="55.5" customHeight="1" thickBot="1" x14ac:dyDescent="0.3">
      <c r="A8" s="89" t="s">
        <v>8</v>
      </c>
      <c r="B8" s="95" t="s">
        <v>92</v>
      </c>
      <c r="C8" s="96">
        <v>3500</v>
      </c>
      <c r="D8" s="14"/>
      <c r="E8" s="38">
        <v>2500</v>
      </c>
      <c r="F8" s="39"/>
      <c r="G8" s="38"/>
      <c r="H8" s="39">
        <v>1000</v>
      </c>
      <c r="I8" s="38"/>
      <c r="J8" s="39"/>
      <c r="K8" s="38"/>
      <c r="L8" s="39"/>
      <c r="M8" s="38"/>
      <c r="N8" s="39"/>
      <c r="O8" s="38"/>
      <c r="P8" s="17">
        <f t="shared" si="0"/>
        <v>3500</v>
      </c>
      <c r="Q8" s="81" cm="1">
        <f t="array" ref="Q8">SUM(D8:O8/C8)</f>
        <v>1</v>
      </c>
      <c r="R8" s="29"/>
      <c r="S8" s="4"/>
      <c r="T8" s="4"/>
      <c r="U8" s="4"/>
      <c r="V8" s="1"/>
    </row>
    <row r="9" spans="1:23" ht="55.5" customHeight="1" thickBot="1" x14ac:dyDescent="0.3">
      <c r="A9" s="87" t="s">
        <v>9</v>
      </c>
      <c r="B9" s="97" t="s">
        <v>57</v>
      </c>
      <c r="C9" s="17">
        <v>8500</v>
      </c>
      <c r="D9" s="15"/>
      <c r="E9" s="16">
        <v>1500</v>
      </c>
      <c r="F9" s="32">
        <v>1500</v>
      </c>
      <c r="G9" s="16"/>
      <c r="H9" s="32">
        <v>2000</v>
      </c>
      <c r="I9" s="16"/>
      <c r="J9" s="32"/>
      <c r="K9" s="16"/>
      <c r="L9" s="32">
        <v>2000</v>
      </c>
      <c r="M9" s="16">
        <v>1500</v>
      </c>
      <c r="N9" s="32"/>
      <c r="O9" s="16"/>
      <c r="P9" s="17">
        <f t="shared" si="0"/>
        <v>8500</v>
      </c>
      <c r="Q9" s="81" cm="1">
        <f t="array" ref="Q9">SUM(D9:O9/C9)</f>
        <v>1</v>
      </c>
      <c r="R9" s="29"/>
      <c r="S9" s="4"/>
      <c r="T9" s="4"/>
      <c r="U9" s="4"/>
      <c r="V9" s="1"/>
    </row>
    <row r="10" spans="1:23" ht="42.75" customHeight="1" thickBot="1" x14ac:dyDescent="0.3">
      <c r="A10" s="89" t="s">
        <v>10</v>
      </c>
      <c r="B10" s="97" t="s">
        <v>94</v>
      </c>
      <c r="C10" s="17">
        <v>7500</v>
      </c>
      <c r="D10" s="14"/>
      <c r="E10" s="38">
        <v>7500</v>
      </c>
      <c r="F10" s="39"/>
      <c r="G10" s="38"/>
      <c r="H10" s="39"/>
      <c r="I10" s="38"/>
      <c r="J10" s="39"/>
      <c r="K10" s="38"/>
      <c r="L10" s="39"/>
      <c r="M10" s="38"/>
      <c r="N10" s="39"/>
      <c r="O10" s="38"/>
      <c r="P10" s="17">
        <f t="shared" si="0"/>
        <v>7500</v>
      </c>
      <c r="Q10" s="81" cm="1">
        <f t="array" ref="Q10">SUM(D10:O10/C10)</f>
        <v>1</v>
      </c>
      <c r="R10" s="29"/>
      <c r="S10" s="4"/>
      <c r="T10" s="4"/>
      <c r="U10" s="4"/>
      <c r="V10" s="1"/>
    </row>
    <row r="11" spans="1:23" ht="79.5" customHeight="1" thickBot="1" x14ac:dyDescent="0.3">
      <c r="A11" s="87" t="s">
        <v>12</v>
      </c>
      <c r="B11" s="78" t="s">
        <v>59</v>
      </c>
      <c r="C11" s="84">
        <v>69500</v>
      </c>
      <c r="D11" s="14"/>
      <c r="E11" s="38">
        <v>15000</v>
      </c>
      <c r="F11" s="39">
        <v>8000</v>
      </c>
      <c r="G11" s="38">
        <v>8500</v>
      </c>
      <c r="H11" s="39">
        <f>9000+700</f>
        <v>9700</v>
      </c>
      <c r="I11" s="38">
        <v>7800</v>
      </c>
      <c r="J11" s="39">
        <v>2000</v>
      </c>
      <c r="K11" s="42">
        <v>5000</v>
      </c>
      <c r="L11" s="43">
        <v>3500</v>
      </c>
      <c r="M11" s="38">
        <v>8000</v>
      </c>
      <c r="N11" s="39">
        <v>2000</v>
      </c>
      <c r="O11" s="38"/>
      <c r="P11" s="17">
        <f t="shared" si="0"/>
        <v>69500</v>
      </c>
      <c r="Q11" s="81">
        <f>P11/C11</f>
        <v>1</v>
      </c>
      <c r="R11" s="29"/>
      <c r="S11" s="4"/>
      <c r="T11" s="4"/>
      <c r="U11" s="4"/>
      <c r="V11" s="1"/>
    </row>
    <row r="12" spans="1:23" ht="40.5" customHeight="1" thickBot="1" x14ac:dyDescent="0.3">
      <c r="A12" s="89" t="s">
        <v>13</v>
      </c>
      <c r="B12" s="97" t="s">
        <v>60</v>
      </c>
      <c r="C12" s="35">
        <v>48000</v>
      </c>
      <c r="D12" s="15"/>
      <c r="E12" s="16">
        <v>4900</v>
      </c>
      <c r="F12" s="32">
        <v>5200</v>
      </c>
      <c r="G12" s="16">
        <v>5200</v>
      </c>
      <c r="H12" s="32">
        <v>5200</v>
      </c>
      <c r="I12" s="16">
        <f>5200+5300</f>
        <v>10500</v>
      </c>
      <c r="J12" s="32"/>
      <c r="K12" s="44">
        <v>5290</v>
      </c>
      <c r="L12" s="32">
        <f>1710+3300</f>
        <v>5010</v>
      </c>
      <c r="M12" s="16">
        <v>4700</v>
      </c>
      <c r="N12" s="32">
        <v>2000</v>
      </c>
      <c r="O12" s="16"/>
      <c r="P12" s="17">
        <f>SUM(D12:O12)</f>
        <v>48000</v>
      </c>
      <c r="Q12" s="99" cm="1">
        <f t="array" ref="Q12">SUM(D12:O12/C12)</f>
        <v>0.99999999999999989</v>
      </c>
      <c r="R12" s="29"/>
      <c r="S12" s="30"/>
      <c r="T12" s="4"/>
      <c r="U12" s="4"/>
      <c r="V12" s="1"/>
    </row>
    <row r="13" spans="1:23" ht="60" customHeight="1" thickBot="1" x14ac:dyDescent="0.3">
      <c r="A13" s="87" t="s">
        <v>14</v>
      </c>
      <c r="B13" s="78" t="s">
        <v>11</v>
      </c>
      <c r="C13" s="17">
        <v>7500</v>
      </c>
      <c r="D13" s="45"/>
      <c r="E13" s="41"/>
      <c r="F13" s="46"/>
      <c r="G13" s="41">
        <v>4000</v>
      </c>
      <c r="H13" s="46"/>
      <c r="I13" s="41"/>
      <c r="J13" s="46"/>
      <c r="K13" s="41"/>
      <c r="L13" s="46"/>
      <c r="M13" s="41">
        <v>3500</v>
      </c>
      <c r="N13" s="46"/>
      <c r="O13" s="41"/>
      <c r="P13" s="17">
        <f t="shared" si="0"/>
        <v>7500</v>
      </c>
      <c r="Q13" s="80" cm="1">
        <f t="array" ref="Q13">SUM(D13:O13/C13)</f>
        <v>1</v>
      </c>
      <c r="R13" s="29"/>
      <c r="S13" s="4"/>
      <c r="T13" s="4"/>
      <c r="U13" s="4"/>
      <c r="V13" s="1"/>
    </row>
    <row r="14" spans="1:23" ht="60.75" customHeight="1" thickBot="1" x14ac:dyDescent="0.3">
      <c r="A14" s="89" t="s">
        <v>15</v>
      </c>
      <c r="B14" s="95" t="s">
        <v>18</v>
      </c>
      <c r="C14" s="17">
        <v>2000</v>
      </c>
      <c r="D14" s="45"/>
      <c r="E14" s="41">
        <v>1000</v>
      </c>
      <c r="F14" s="46">
        <v>500</v>
      </c>
      <c r="G14" s="41"/>
      <c r="H14" s="46"/>
      <c r="I14" s="41"/>
      <c r="J14" s="46">
        <v>500</v>
      </c>
      <c r="K14" s="41"/>
      <c r="L14" s="46"/>
      <c r="M14" s="41"/>
      <c r="N14" s="46"/>
      <c r="O14" s="41"/>
      <c r="P14" s="17">
        <f t="shared" si="0"/>
        <v>2000</v>
      </c>
      <c r="Q14" s="81" cm="1">
        <f t="array" ref="Q14">SUM(D14:O14/C14)</f>
        <v>1</v>
      </c>
      <c r="R14" s="29"/>
      <c r="S14" s="4"/>
      <c r="T14" s="4"/>
      <c r="U14" s="4"/>
      <c r="V14" s="1"/>
    </row>
    <row r="15" spans="1:23" ht="53.25" thickBot="1" x14ac:dyDescent="0.3">
      <c r="A15" s="87" t="s">
        <v>17</v>
      </c>
      <c r="B15" s="97" t="s">
        <v>61</v>
      </c>
      <c r="C15" s="17">
        <v>5500</v>
      </c>
      <c r="D15" s="45"/>
      <c r="E15" s="41">
        <v>5500</v>
      </c>
      <c r="F15" s="46"/>
      <c r="G15" s="41"/>
      <c r="H15" s="46"/>
      <c r="I15" s="41"/>
      <c r="J15" s="46"/>
      <c r="K15" s="41"/>
      <c r="L15" s="46"/>
      <c r="M15" s="41"/>
      <c r="N15" s="46"/>
      <c r="O15" s="41"/>
      <c r="P15" s="17">
        <f t="shared" si="0"/>
        <v>5500</v>
      </c>
      <c r="Q15" s="81">
        <f>P15/C15</f>
        <v>1</v>
      </c>
      <c r="R15" s="29"/>
      <c r="S15" s="4"/>
      <c r="T15" s="4"/>
      <c r="U15" s="4"/>
      <c r="V15" s="1"/>
    </row>
    <row r="16" spans="1:23" ht="53.25" thickBot="1" x14ac:dyDescent="0.3">
      <c r="A16" s="89" t="s">
        <v>19</v>
      </c>
      <c r="B16" s="78" t="s">
        <v>62</v>
      </c>
      <c r="C16" s="17">
        <v>4000</v>
      </c>
      <c r="D16" s="45"/>
      <c r="E16" s="41">
        <v>1000</v>
      </c>
      <c r="F16" s="46">
        <v>1000</v>
      </c>
      <c r="G16" s="41"/>
      <c r="H16" s="46">
        <v>1500</v>
      </c>
      <c r="I16" s="41"/>
      <c r="J16" s="46"/>
      <c r="K16" s="41"/>
      <c r="L16" s="46"/>
      <c r="M16" s="41"/>
      <c r="N16" s="46"/>
      <c r="O16" s="41"/>
      <c r="P16" s="17">
        <f t="shared" si="0"/>
        <v>3500</v>
      </c>
      <c r="Q16" s="81" cm="1">
        <f t="array" ref="Q16">SUM(D16:O16/C16)</f>
        <v>0.875</v>
      </c>
      <c r="R16" s="29"/>
      <c r="S16" s="4"/>
      <c r="T16" s="4"/>
      <c r="U16" s="4"/>
      <c r="V16" s="1"/>
    </row>
    <row r="17" spans="1:22" ht="39.75" customHeight="1" thickBot="1" x14ac:dyDescent="0.3">
      <c r="A17" s="87" t="s">
        <v>20</v>
      </c>
      <c r="B17" s="95" t="s">
        <v>63</v>
      </c>
      <c r="C17" s="96">
        <v>1500</v>
      </c>
      <c r="D17" s="45"/>
      <c r="E17" s="41"/>
      <c r="F17" s="46"/>
      <c r="G17" s="41"/>
      <c r="H17" s="46"/>
      <c r="I17" s="41"/>
      <c r="J17" s="46"/>
      <c r="K17" s="41"/>
      <c r="L17" s="46"/>
      <c r="M17" s="41"/>
      <c r="N17" s="46"/>
      <c r="O17" s="41"/>
      <c r="P17" s="17">
        <f t="shared" si="0"/>
        <v>0</v>
      </c>
      <c r="Q17" s="81" cm="1">
        <f t="array" ref="Q17">SUM(D17:O17/C17)</f>
        <v>0</v>
      </c>
      <c r="R17" s="29"/>
      <c r="S17" s="4"/>
      <c r="T17" s="4"/>
      <c r="U17" s="4"/>
      <c r="V17" s="1"/>
    </row>
    <row r="18" spans="1:22" ht="40.5" customHeight="1" thickBot="1" x14ac:dyDescent="0.3">
      <c r="A18" s="89" t="s">
        <v>21</v>
      </c>
      <c r="B18" s="97" t="s">
        <v>23</v>
      </c>
      <c r="C18" s="17">
        <v>5000</v>
      </c>
      <c r="D18" s="45"/>
      <c r="E18" s="41">
        <v>2000</v>
      </c>
      <c r="F18" s="46"/>
      <c r="G18" s="41"/>
      <c r="H18" s="46"/>
      <c r="I18" s="41"/>
      <c r="J18" s="46">
        <v>2000</v>
      </c>
      <c r="K18" s="41"/>
      <c r="L18" s="46"/>
      <c r="M18" s="41"/>
      <c r="N18" s="46"/>
      <c r="O18" s="41"/>
      <c r="P18" s="17">
        <f t="shared" si="0"/>
        <v>4000</v>
      </c>
      <c r="Q18" s="81" cm="1">
        <f t="array" ref="Q18">SUM(D18:O18/C18)</f>
        <v>0.8</v>
      </c>
      <c r="R18" s="29"/>
      <c r="S18" s="4"/>
      <c r="T18" s="4"/>
      <c r="U18" s="4"/>
      <c r="V18" s="1"/>
    </row>
    <row r="19" spans="1:22" ht="40.5" customHeight="1" thickBot="1" x14ac:dyDescent="0.3">
      <c r="A19" s="87" t="s">
        <v>22</v>
      </c>
      <c r="B19" s="97" t="s">
        <v>64</v>
      </c>
      <c r="C19" s="17">
        <v>3000</v>
      </c>
      <c r="D19" s="45"/>
      <c r="E19" s="41"/>
      <c r="F19" s="46">
        <v>2000</v>
      </c>
      <c r="G19" s="41"/>
      <c r="H19" s="46"/>
      <c r="I19" s="41"/>
      <c r="J19" s="46"/>
      <c r="K19" s="41"/>
      <c r="L19" s="46">
        <v>1000</v>
      </c>
      <c r="M19" s="41"/>
      <c r="N19" s="46"/>
      <c r="O19" s="41"/>
      <c r="P19" s="17">
        <f t="shared" si="0"/>
        <v>3000</v>
      </c>
      <c r="Q19" s="81" cm="1">
        <f t="array" ref="Q19">SUM(D19:O19/C19)</f>
        <v>1</v>
      </c>
      <c r="R19" s="29"/>
      <c r="S19" s="4"/>
      <c r="T19" s="4"/>
      <c r="U19" s="4"/>
      <c r="V19" s="1"/>
    </row>
    <row r="20" spans="1:22" ht="53.25" thickBot="1" x14ac:dyDescent="0.3">
      <c r="A20" s="89" t="s">
        <v>24</v>
      </c>
      <c r="B20" s="97" t="s">
        <v>65</v>
      </c>
      <c r="C20" s="17">
        <v>1400</v>
      </c>
      <c r="D20" s="45"/>
      <c r="E20" s="41"/>
      <c r="F20" s="46"/>
      <c r="G20" s="41"/>
      <c r="H20" s="46">
        <v>800</v>
      </c>
      <c r="I20" s="41"/>
      <c r="J20" s="46"/>
      <c r="K20" s="41"/>
      <c r="L20" s="46"/>
      <c r="M20" s="41"/>
      <c r="N20" s="46"/>
      <c r="O20" s="41">
        <v>600</v>
      </c>
      <c r="P20" s="17">
        <f t="shared" si="0"/>
        <v>1400</v>
      </c>
      <c r="Q20" s="81" cm="1">
        <f t="array" ref="Q20">SUM(D20:O20/C20)</f>
        <v>1</v>
      </c>
      <c r="R20" s="29"/>
      <c r="S20" s="4"/>
      <c r="T20" s="4"/>
      <c r="U20" s="4"/>
      <c r="V20" s="1"/>
    </row>
    <row r="21" spans="1:22" ht="40.5" customHeight="1" thickBot="1" x14ac:dyDescent="0.3">
      <c r="A21" s="87" t="s">
        <v>42</v>
      </c>
      <c r="B21" s="97" t="s">
        <v>16</v>
      </c>
      <c r="C21" s="17">
        <v>2700</v>
      </c>
      <c r="D21" s="47"/>
      <c r="E21" s="47"/>
      <c r="F21" s="47">
        <v>1350</v>
      </c>
      <c r="G21" s="47"/>
      <c r="H21" s="47"/>
      <c r="I21" s="47"/>
      <c r="J21" s="47"/>
      <c r="K21" s="47"/>
      <c r="L21" s="47"/>
      <c r="M21" s="47"/>
      <c r="N21" s="47"/>
      <c r="O21" s="47">
        <v>1350</v>
      </c>
      <c r="P21" s="17">
        <f t="shared" si="0"/>
        <v>2700</v>
      </c>
      <c r="Q21" s="81" cm="1">
        <f t="array" ref="Q21">SUM(D21:O21/C21)</f>
        <v>1</v>
      </c>
      <c r="R21" s="29"/>
      <c r="S21" s="4"/>
      <c r="T21" s="4"/>
      <c r="U21" s="4"/>
      <c r="V21" s="1"/>
    </row>
    <row r="22" spans="1:22" ht="40.5" customHeight="1" thickBot="1" x14ac:dyDescent="0.3">
      <c r="A22" s="89" t="s">
        <v>52</v>
      </c>
      <c r="B22" s="97" t="s">
        <v>88</v>
      </c>
      <c r="C22" s="17">
        <v>19000</v>
      </c>
      <c r="D22" s="48"/>
      <c r="E22" s="49"/>
      <c r="F22" s="50">
        <v>3000</v>
      </c>
      <c r="G22" s="49">
        <v>3000</v>
      </c>
      <c r="H22" s="50"/>
      <c r="I22" s="49">
        <v>4000</v>
      </c>
      <c r="J22" s="50"/>
      <c r="K22" s="49"/>
      <c r="L22" s="50">
        <v>4000</v>
      </c>
      <c r="M22" s="49">
        <v>3000</v>
      </c>
      <c r="N22" s="50"/>
      <c r="O22" s="49">
        <v>2000</v>
      </c>
      <c r="P22" s="17">
        <f t="shared" si="0"/>
        <v>19000</v>
      </c>
      <c r="Q22" s="81" cm="1">
        <f t="array" ref="Q22">SUM(D22:O22/C22)</f>
        <v>0.99999999999999989</v>
      </c>
      <c r="R22" s="29"/>
      <c r="S22" s="4"/>
      <c r="T22" s="4"/>
      <c r="U22" s="4"/>
      <c r="V22" s="1"/>
    </row>
    <row r="23" spans="1:22" ht="40.5" customHeight="1" thickBot="1" x14ac:dyDescent="0.3">
      <c r="A23" s="87" t="s">
        <v>53</v>
      </c>
      <c r="B23" s="97" t="s">
        <v>58</v>
      </c>
      <c r="C23" s="17">
        <v>3500</v>
      </c>
      <c r="D23" s="48"/>
      <c r="E23" s="49"/>
      <c r="F23" s="50"/>
      <c r="G23" s="49"/>
      <c r="H23" s="50">
        <f>1500+2000</f>
        <v>3500</v>
      </c>
      <c r="I23" s="49"/>
      <c r="J23" s="50"/>
      <c r="K23" s="49"/>
      <c r="L23" s="50"/>
      <c r="M23" s="49"/>
      <c r="N23" s="50"/>
      <c r="O23" s="49"/>
      <c r="P23" s="17">
        <f t="shared" si="0"/>
        <v>3500</v>
      </c>
      <c r="Q23" s="81" cm="1">
        <f t="array" ref="Q23">SUM(D23:O23/C23)</f>
        <v>1</v>
      </c>
      <c r="R23" s="29"/>
      <c r="S23" s="4"/>
      <c r="T23" s="4"/>
      <c r="U23" s="4"/>
      <c r="V23" s="1"/>
    </row>
    <row r="24" spans="1:22" ht="40.5" customHeight="1" thickBot="1" x14ac:dyDescent="0.3">
      <c r="A24" s="89" t="s">
        <v>54</v>
      </c>
      <c r="B24" s="97" t="s">
        <v>93</v>
      </c>
      <c r="C24" s="17">
        <v>4000</v>
      </c>
      <c r="D24" s="45"/>
      <c r="E24" s="41"/>
      <c r="F24" s="46">
        <v>2000</v>
      </c>
      <c r="G24" s="41"/>
      <c r="H24" s="46"/>
      <c r="I24" s="41"/>
      <c r="J24" s="46"/>
      <c r="K24" s="41"/>
      <c r="L24" s="46"/>
      <c r="M24" s="41"/>
      <c r="N24" s="46">
        <v>2000</v>
      </c>
      <c r="O24" s="41"/>
      <c r="P24" s="17">
        <f t="shared" si="0"/>
        <v>4000</v>
      </c>
      <c r="Q24" s="81" cm="1">
        <f t="array" ref="Q24">SUM(D24:O24/C24)</f>
        <v>1</v>
      </c>
      <c r="R24" s="29"/>
      <c r="S24" s="4"/>
      <c r="T24" s="4"/>
      <c r="U24" s="4"/>
      <c r="V24" s="1"/>
    </row>
    <row r="25" spans="1:22" ht="41.25" customHeight="1" thickBot="1" x14ac:dyDescent="0.3">
      <c r="A25" s="87" t="s">
        <v>55</v>
      </c>
      <c r="B25" s="97" t="s">
        <v>90</v>
      </c>
      <c r="C25" s="17">
        <v>2000</v>
      </c>
      <c r="D25" s="45"/>
      <c r="E25" s="41"/>
      <c r="F25" s="46"/>
      <c r="G25" s="41"/>
      <c r="H25" s="46">
        <v>1000</v>
      </c>
      <c r="I25" s="41"/>
      <c r="J25" s="46"/>
      <c r="K25" s="41"/>
      <c r="L25" s="46"/>
      <c r="M25" s="41"/>
      <c r="N25" s="46">
        <v>1000</v>
      </c>
      <c r="O25" s="41"/>
      <c r="P25" s="17">
        <f t="shared" si="0"/>
        <v>2000</v>
      </c>
      <c r="Q25" s="80" cm="1">
        <f t="array" ref="Q25">SUM(D25:O25/C25)</f>
        <v>1</v>
      </c>
      <c r="R25" s="29"/>
      <c r="S25" s="4"/>
      <c r="T25" s="4"/>
      <c r="U25" s="4"/>
      <c r="V25" s="1"/>
    </row>
    <row r="26" spans="1:22" ht="42.75" customHeight="1" thickBot="1" x14ac:dyDescent="0.45">
      <c r="A26" s="92"/>
      <c r="B26" s="86" t="s">
        <v>25</v>
      </c>
      <c r="C26" s="98">
        <f>SUM(C4:C25)</f>
        <v>210000</v>
      </c>
      <c r="D26" s="51"/>
      <c r="E26" s="52"/>
      <c r="F26" s="53"/>
      <c r="G26" s="52"/>
      <c r="H26" s="53"/>
      <c r="I26" s="52"/>
      <c r="J26" s="53"/>
      <c r="K26" s="54"/>
      <c r="L26" s="53"/>
      <c r="M26" s="52"/>
      <c r="N26" s="53"/>
      <c r="O26" s="52"/>
      <c r="P26" s="17">
        <f>SUM(P4:P25)</f>
        <v>207000</v>
      </c>
      <c r="Q26" s="80">
        <f>SUM(P26/C26)</f>
        <v>0.98571428571428577</v>
      </c>
      <c r="R26" s="29"/>
      <c r="S26" s="4"/>
      <c r="T26" s="4"/>
      <c r="U26" s="4"/>
      <c r="V26" s="1"/>
    </row>
    <row r="27" spans="1:22" ht="15" customHeight="1" x14ac:dyDescent="0.4">
      <c r="C27" s="55"/>
      <c r="R27" s="6"/>
    </row>
    <row r="28" spans="1:22" ht="19.5" customHeight="1" x14ac:dyDescent="0.4">
      <c r="R28" s="6"/>
    </row>
    <row r="29" spans="1:22" ht="24" customHeight="1" thickBot="1" x14ac:dyDescent="0.45">
      <c r="R29" s="6"/>
    </row>
    <row r="30" spans="1:22" ht="24" customHeight="1" thickBot="1" x14ac:dyDescent="0.45">
      <c r="A30" s="118" t="s">
        <v>38</v>
      </c>
      <c r="B30" s="119"/>
      <c r="C30" s="120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22" ht="132" thickBot="1" x14ac:dyDescent="0.45">
      <c r="A31" s="85" t="s">
        <v>1</v>
      </c>
      <c r="B31" s="85" t="s">
        <v>39</v>
      </c>
      <c r="C31" s="34" t="s">
        <v>102</v>
      </c>
      <c r="D31" s="85" t="s">
        <v>26</v>
      </c>
      <c r="E31" s="8" t="s">
        <v>27</v>
      </c>
      <c r="F31" s="86" t="s">
        <v>28</v>
      </c>
      <c r="G31" s="8" t="s">
        <v>29</v>
      </c>
      <c r="H31" s="8" t="s">
        <v>30</v>
      </c>
      <c r="I31" s="8" t="s">
        <v>31</v>
      </c>
      <c r="J31" s="85" t="s">
        <v>32</v>
      </c>
      <c r="K31" s="8" t="s">
        <v>33</v>
      </c>
      <c r="L31" s="86" t="s">
        <v>34</v>
      </c>
      <c r="M31" s="8" t="s">
        <v>35</v>
      </c>
      <c r="N31" s="8" t="s">
        <v>36</v>
      </c>
      <c r="O31" s="8" t="s">
        <v>37</v>
      </c>
      <c r="P31" s="82" t="s">
        <v>101</v>
      </c>
      <c r="Q31" s="83" t="s">
        <v>44</v>
      </c>
      <c r="R31" s="6"/>
    </row>
    <row r="32" spans="1:22" ht="45.75" customHeight="1" thickBot="1" x14ac:dyDescent="0.3">
      <c r="A32" s="8" t="s">
        <v>3</v>
      </c>
      <c r="B32" s="88" t="s">
        <v>66</v>
      </c>
      <c r="C32" s="16">
        <v>1000</v>
      </c>
      <c r="D32" s="14"/>
      <c r="E32" s="38"/>
      <c r="F32" s="39"/>
      <c r="G32" s="38"/>
      <c r="H32" s="39"/>
      <c r="I32" s="38"/>
      <c r="J32" s="39"/>
      <c r="K32" s="38"/>
      <c r="L32" s="39"/>
      <c r="M32" s="38"/>
      <c r="N32" s="39">
        <v>1000</v>
      </c>
      <c r="O32" s="38"/>
      <c r="P32" s="17">
        <f>SUM(D32:O32)</f>
        <v>1000</v>
      </c>
      <c r="Q32" s="81" cm="1">
        <f t="array" ref="Q32">SUM(D32:O32/C32)</f>
        <v>1</v>
      </c>
      <c r="R32" s="27"/>
    </row>
    <row r="33" spans="1:18" ht="69" customHeight="1" thickBot="1" x14ac:dyDescent="0.3">
      <c r="A33" s="93" t="s">
        <v>4</v>
      </c>
      <c r="B33" s="90" t="s">
        <v>46</v>
      </c>
      <c r="C33" s="37">
        <v>4000</v>
      </c>
      <c r="D33" s="14"/>
      <c r="E33" s="38"/>
      <c r="F33" s="39"/>
      <c r="G33" s="38">
        <v>4000</v>
      </c>
      <c r="H33" s="39"/>
      <c r="I33" s="38"/>
      <c r="J33" s="39"/>
      <c r="K33" s="38"/>
      <c r="L33" s="39"/>
      <c r="M33" s="38"/>
      <c r="N33" s="39"/>
      <c r="O33" s="38"/>
      <c r="P33" s="17">
        <f t="shared" ref="P33:P36" si="1">SUM(D33:O33)</f>
        <v>4000</v>
      </c>
      <c r="Q33" s="81" cm="1">
        <f t="array" ref="Q33">SUM(D33:O33/C33)</f>
        <v>1</v>
      </c>
      <c r="R33" s="27"/>
    </row>
    <row r="34" spans="1:18" ht="69.75" customHeight="1" thickBot="1" x14ac:dyDescent="0.3">
      <c r="A34" s="8" t="s">
        <v>5</v>
      </c>
      <c r="B34" s="91" t="s">
        <v>45</v>
      </c>
      <c r="C34" s="38">
        <v>4000</v>
      </c>
      <c r="D34" s="14"/>
      <c r="E34" s="38"/>
      <c r="F34" s="39"/>
      <c r="G34" s="38"/>
      <c r="H34" s="39">
        <v>1500</v>
      </c>
      <c r="I34" s="38"/>
      <c r="J34" s="39"/>
      <c r="K34" s="38"/>
      <c r="L34" s="39"/>
      <c r="M34" s="38"/>
      <c r="N34" s="39">
        <v>2500</v>
      </c>
      <c r="O34" s="38"/>
      <c r="P34" s="17">
        <f t="shared" si="1"/>
        <v>4000</v>
      </c>
      <c r="Q34" s="81" cm="1">
        <f t="array" ref="Q34">SUM(D34:O34/C34)</f>
        <v>1</v>
      </c>
      <c r="R34" s="27"/>
    </row>
    <row r="35" spans="1:18" ht="69.75" customHeight="1" thickBot="1" x14ac:dyDescent="0.3">
      <c r="A35" s="93" t="s">
        <v>7</v>
      </c>
      <c r="B35" s="91" t="s">
        <v>67</v>
      </c>
      <c r="C35" s="38">
        <v>1000</v>
      </c>
      <c r="D35" s="14"/>
      <c r="E35" s="38"/>
      <c r="F35" s="39">
        <v>1000</v>
      </c>
      <c r="G35" s="38"/>
      <c r="H35" s="39"/>
      <c r="I35" s="38"/>
      <c r="J35" s="39"/>
      <c r="K35" s="38"/>
      <c r="L35" s="39"/>
      <c r="M35" s="38"/>
      <c r="N35" s="39"/>
      <c r="O35" s="14"/>
      <c r="P35" s="17">
        <f t="shared" si="1"/>
        <v>1000</v>
      </c>
      <c r="Q35" s="80" cm="1">
        <f t="array" ref="Q35">SUM(D35:O35/C35)</f>
        <v>1</v>
      </c>
      <c r="R35" s="27"/>
    </row>
    <row r="36" spans="1:18" ht="104.25" customHeight="1" thickBot="1" x14ac:dyDescent="0.3">
      <c r="A36" s="8" t="s">
        <v>8</v>
      </c>
      <c r="B36" s="78" t="s">
        <v>68</v>
      </c>
      <c r="C36" s="38">
        <v>3000</v>
      </c>
      <c r="D36" s="16"/>
      <c r="E36" s="38"/>
      <c r="F36" s="39"/>
      <c r="G36" s="38"/>
      <c r="H36" s="39">
        <v>3000</v>
      </c>
      <c r="I36" s="38"/>
      <c r="J36" s="39"/>
      <c r="K36" s="38"/>
      <c r="L36" s="39"/>
      <c r="M36" s="38"/>
      <c r="N36" s="39"/>
      <c r="O36" s="14"/>
      <c r="P36" s="17">
        <f t="shared" si="1"/>
        <v>3000</v>
      </c>
      <c r="Q36" s="80" cm="1">
        <f t="array" ref="Q36">SUM(D36:O36/C36)</f>
        <v>1</v>
      </c>
      <c r="R36" s="27"/>
    </row>
    <row r="37" spans="1:18" ht="31.5" customHeight="1" thickBot="1" x14ac:dyDescent="0.45">
      <c r="A37" s="94"/>
      <c r="B37" s="86" t="s">
        <v>25</v>
      </c>
      <c r="C37" s="26">
        <f>SUM(C32:C36)</f>
        <v>13000</v>
      </c>
      <c r="D37" s="57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84">
        <f>SUM(P32:P36)</f>
        <v>13000</v>
      </c>
      <c r="Q37" s="80">
        <f>SUM(P37/C37)</f>
        <v>1</v>
      </c>
      <c r="R37" s="27"/>
    </row>
    <row r="38" spans="1:18" ht="26.25" x14ac:dyDescent="0.4">
      <c r="A38" s="6"/>
      <c r="B38" s="6"/>
      <c r="C38" s="27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0"/>
      <c r="R38" s="6"/>
    </row>
    <row r="39" spans="1:18" ht="7.5" customHeight="1" thickBot="1" x14ac:dyDescent="0.45">
      <c r="A39" s="6"/>
      <c r="B39" s="6"/>
      <c r="C39" s="27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0"/>
      <c r="R39" s="6"/>
    </row>
    <row r="40" spans="1:18" ht="35.25" customHeight="1" thickTop="1" thickBot="1" x14ac:dyDescent="0.45">
      <c r="A40" s="125" t="s">
        <v>47</v>
      </c>
      <c r="B40" s="126"/>
      <c r="C40" s="127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0"/>
      <c r="R40" s="6"/>
    </row>
    <row r="41" spans="1:18" ht="27" hidden="1" thickBot="1" x14ac:dyDescent="0.45">
      <c r="A41" s="6"/>
      <c r="B41" s="6"/>
      <c r="C41" s="27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0"/>
      <c r="R41" s="6"/>
    </row>
    <row r="42" spans="1:18" ht="3.75" hidden="1" customHeight="1" thickBot="1" x14ac:dyDescent="0.45">
      <c r="A42" s="6"/>
      <c r="B42" s="6"/>
      <c r="C42" s="27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0"/>
      <c r="R42" s="6"/>
    </row>
    <row r="43" spans="1:18" ht="2.25" hidden="1" customHeight="1" thickTop="1" thickBot="1" x14ac:dyDescent="0.45">
      <c r="A43" s="6"/>
      <c r="B43" s="6"/>
      <c r="C43" s="27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0"/>
      <c r="R43" s="6"/>
    </row>
    <row r="44" spans="1:18" ht="132.75" thickTop="1" thickBot="1" x14ac:dyDescent="0.45">
      <c r="A44" s="70" t="s">
        <v>1</v>
      </c>
      <c r="B44" s="77" t="s">
        <v>39</v>
      </c>
      <c r="C44" s="71" t="s">
        <v>102</v>
      </c>
      <c r="D44" s="72" t="s">
        <v>26</v>
      </c>
      <c r="E44" s="73" t="s">
        <v>27</v>
      </c>
      <c r="F44" s="74" t="s">
        <v>28</v>
      </c>
      <c r="G44" s="73" t="s">
        <v>29</v>
      </c>
      <c r="H44" s="74" t="s">
        <v>30</v>
      </c>
      <c r="I44" s="73" t="s">
        <v>31</v>
      </c>
      <c r="J44" s="74" t="s">
        <v>32</v>
      </c>
      <c r="K44" s="73" t="s">
        <v>33</v>
      </c>
      <c r="L44" s="74" t="s">
        <v>34</v>
      </c>
      <c r="M44" s="73" t="s">
        <v>35</v>
      </c>
      <c r="N44" s="74" t="s">
        <v>36</v>
      </c>
      <c r="O44" s="73" t="s">
        <v>37</v>
      </c>
      <c r="P44" s="76" t="s">
        <v>101</v>
      </c>
      <c r="Q44" s="75" t="s">
        <v>44</v>
      </c>
      <c r="R44" s="6"/>
    </row>
    <row r="45" spans="1:18" ht="75.75" customHeight="1" thickBot="1" x14ac:dyDescent="0.3">
      <c r="A45" s="61" t="s">
        <v>3</v>
      </c>
      <c r="B45" s="78" t="s">
        <v>69</v>
      </c>
      <c r="C45" s="62">
        <v>3000</v>
      </c>
      <c r="D45" s="14"/>
      <c r="E45" s="38"/>
      <c r="F45" s="39"/>
      <c r="G45" s="38">
        <v>700</v>
      </c>
      <c r="H45" s="39"/>
      <c r="I45" s="38">
        <v>1200</v>
      </c>
      <c r="J45" s="39"/>
      <c r="K45" s="38"/>
      <c r="L45" s="39"/>
      <c r="M45" s="38"/>
      <c r="N45" s="39"/>
      <c r="O45" s="38"/>
      <c r="P45" s="17">
        <f t="shared" ref="P45:P52" si="2">SUM(D45:O45)</f>
        <v>1900</v>
      </c>
      <c r="Q45" s="80" cm="1">
        <f t="array" ref="Q45">SUM(D45:O45/C45)</f>
        <v>0.6333333333333333</v>
      </c>
      <c r="R45" s="27"/>
    </row>
    <row r="46" spans="1:18" ht="45" customHeight="1" thickBot="1" x14ac:dyDescent="0.3">
      <c r="A46" s="63" t="s">
        <v>4</v>
      </c>
      <c r="B46" s="78" t="s">
        <v>70</v>
      </c>
      <c r="C46" s="62">
        <v>4700</v>
      </c>
      <c r="D46" s="14"/>
      <c r="E46" s="38"/>
      <c r="F46" s="39">
        <v>1700</v>
      </c>
      <c r="G46" s="38">
        <v>700</v>
      </c>
      <c r="H46" s="39"/>
      <c r="I46" s="38">
        <v>1300</v>
      </c>
      <c r="J46" s="39"/>
      <c r="K46" s="64"/>
      <c r="L46" s="39"/>
      <c r="M46" s="38">
        <v>1000</v>
      </c>
      <c r="N46" s="39"/>
      <c r="O46" s="38"/>
      <c r="P46" s="17">
        <f t="shared" si="2"/>
        <v>4700</v>
      </c>
      <c r="Q46" s="81" cm="1">
        <f t="array" ref="Q46">SUM(D46:O46/C46)</f>
        <v>1.0000000000000002</v>
      </c>
      <c r="R46" s="27"/>
    </row>
    <row r="47" spans="1:18" ht="45.75" customHeight="1" thickBot="1" x14ac:dyDescent="0.3">
      <c r="A47" s="61" t="s">
        <v>5</v>
      </c>
      <c r="B47" s="79" t="s">
        <v>49</v>
      </c>
      <c r="C47" s="65">
        <v>3900</v>
      </c>
      <c r="D47" s="14"/>
      <c r="E47" s="38"/>
      <c r="F47" s="39">
        <f>900+800</f>
        <v>1700</v>
      </c>
      <c r="G47" s="38"/>
      <c r="H47" s="39">
        <v>1000</v>
      </c>
      <c r="I47" s="38"/>
      <c r="J47" s="39"/>
      <c r="K47" s="38"/>
      <c r="L47" s="39"/>
      <c r="M47" s="38">
        <v>600</v>
      </c>
      <c r="N47" s="39"/>
      <c r="O47" s="38">
        <v>200</v>
      </c>
      <c r="P47" s="17">
        <f t="shared" si="2"/>
        <v>3500</v>
      </c>
      <c r="Q47" s="81" cm="1">
        <f t="array" ref="Q47">SUM(D47:O47/C47)</f>
        <v>0.89743589743589747</v>
      </c>
      <c r="R47" s="27"/>
    </row>
    <row r="48" spans="1:18" ht="56.25" customHeight="1" thickBot="1" x14ac:dyDescent="0.3">
      <c r="A48" s="63" t="s">
        <v>7</v>
      </c>
      <c r="B48" s="78" t="s">
        <v>71</v>
      </c>
      <c r="C48" s="62">
        <v>1500</v>
      </c>
      <c r="D48" s="15"/>
      <c r="E48" s="16"/>
      <c r="F48" s="32">
        <v>300</v>
      </c>
      <c r="G48" s="16"/>
      <c r="H48" s="32"/>
      <c r="I48" s="16"/>
      <c r="J48" s="32">
        <v>500</v>
      </c>
      <c r="K48" s="16"/>
      <c r="L48" s="32"/>
      <c r="M48" s="16">
        <v>700</v>
      </c>
      <c r="N48" s="32"/>
      <c r="O48" s="66"/>
      <c r="P48" s="17">
        <f t="shared" si="2"/>
        <v>1500</v>
      </c>
      <c r="Q48" s="81" cm="1">
        <f t="array" ref="Q48">SUM(D48:O48/C48)</f>
        <v>1</v>
      </c>
      <c r="R48" s="27"/>
    </row>
    <row r="49" spans="1:18" ht="62.25" customHeight="1" thickBot="1" x14ac:dyDescent="0.3">
      <c r="A49" s="61" t="s">
        <v>8</v>
      </c>
      <c r="B49" s="78" t="s">
        <v>40</v>
      </c>
      <c r="C49" s="62">
        <v>5500</v>
      </c>
      <c r="D49" s="14"/>
      <c r="E49" s="38"/>
      <c r="F49" s="39"/>
      <c r="G49" s="38"/>
      <c r="H49" s="39"/>
      <c r="I49" s="38"/>
      <c r="J49" s="39"/>
      <c r="K49" s="38"/>
      <c r="L49" s="39"/>
      <c r="M49" s="38">
        <v>3200</v>
      </c>
      <c r="N49" s="39">
        <v>500</v>
      </c>
      <c r="O49" s="16">
        <v>460</v>
      </c>
      <c r="P49" s="17">
        <f t="shared" si="2"/>
        <v>4160</v>
      </c>
      <c r="Q49" s="81" cm="1">
        <f t="array" ref="Q49">SUM(D49:O49/C49)</f>
        <v>0.75636363636363635</v>
      </c>
      <c r="R49" s="27"/>
    </row>
    <row r="50" spans="1:18" ht="67.5" customHeight="1" thickBot="1" x14ac:dyDescent="0.3">
      <c r="A50" s="63" t="s">
        <v>9</v>
      </c>
      <c r="B50" s="78" t="s">
        <v>72</v>
      </c>
      <c r="C50" s="62">
        <v>3500</v>
      </c>
      <c r="D50" s="15"/>
      <c r="E50" s="16"/>
      <c r="F50" s="32">
        <v>1200</v>
      </c>
      <c r="G50" s="16"/>
      <c r="H50" s="32"/>
      <c r="I50" s="16"/>
      <c r="J50" s="32"/>
      <c r="K50" s="16"/>
      <c r="L50" s="32"/>
      <c r="M50" s="16">
        <v>1600</v>
      </c>
      <c r="N50" s="32">
        <v>700</v>
      </c>
      <c r="O50" s="66"/>
      <c r="P50" s="17">
        <f t="shared" si="2"/>
        <v>3500</v>
      </c>
      <c r="Q50" s="81" cm="1">
        <f t="array" ref="Q50">SUM(D50:O50/C50)</f>
        <v>1</v>
      </c>
      <c r="R50" s="27"/>
    </row>
    <row r="51" spans="1:18" ht="67.5" customHeight="1" thickBot="1" x14ac:dyDescent="0.3">
      <c r="A51" s="40" t="s">
        <v>10</v>
      </c>
      <c r="B51" s="78" t="s">
        <v>99</v>
      </c>
      <c r="C51" s="62">
        <v>1500</v>
      </c>
      <c r="D51" s="45"/>
      <c r="E51" s="41"/>
      <c r="F51" s="46"/>
      <c r="G51" s="41">
        <v>700</v>
      </c>
      <c r="H51" s="46"/>
      <c r="I51" s="41">
        <v>300</v>
      </c>
      <c r="J51" s="46"/>
      <c r="K51" s="41"/>
      <c r="L51" s="46"/>
      <c r="M51" s="41"/>
      <c r="N51" s="46"/>
      <c r="O51" s="67"/>
      <c r="P51" s="17">
        <f t="shared" si="2"/>
        <v>1000</v>
      </c>
      <c r="Q51" s="81" cm="1">
        <f t="array" ref="Q51">SUM(D51:O51/C51)</f>
        <v>0.66666666666666674</v>
      </c>
      <c r="R51" s="27"/>
    </row>
    <row r="52" spans="1:18" ht="33.75" customHeight="1" thickBot="1" x14ac:dyDescent="0.3">
      <c r="A52" s="61" t="s">
        <v>12</v>
      </c>
      <c r="B52" s="78" t="s">
        <v>73</v>
      </c>
      <c r="C52" s="62">
        <v>400</v>
      </c>
      <c r="D52" s="45"/>
      <c r="E52" s="41"/>
      <c r="F52" s="46">
        <v>400</v>
      </c>
      <c r="G52" s="41"/>
      <c r="H52" s="46"/>
      <c r="I52" s="41"/>
      <c r="J52" s="46"/>
      <c r="K52" s="68"/>
      <c r="L52" s="46"/>
      <c r="M52" s="41"/>
      <c r="N52" s="46"/>
      <c r="O52" s="67"/>
      <c r="P52" s="17">
        <f t="shared" si="2"/>
        <v>400</v>
      </c>
      <c r="Q52" s="81" cm="1">
        <f t="array" ref="Q52">SUM(D52:O52/C52)</f>
        <v>1</v>
      </c>
      <c r="R52" s="27"/>
    </row>
    <row r="53" spans="1:18" ht="34.5" customHeight="1" thickBot="1" x14ac:dyDescent="0.45">
      <c r="A53" s="69"/>
      <c r="B53" s="78" t="s">
        <v>48</v>
      </c>
      <c r="C53" s="16">
        <f>SUM(C45:C52)</f>
        <v>24000</v>
      </c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40"/>
      <c r="P53" s="17">
        <f>SUM(P45:P52)</f>
        <v>20660</v>
      </c>
      <c r="Q53" s="80">
        <f>SUM(P53/C53)</f>
        <v>0.86083333333333334</v>
      </c>
      <c r="R53" s="6"/>
    </row>
    <row r="54" spans="1:18" ht="26.25" x14ac:dyDescent="0.4">
      <c r="R54" s="6"/>
    </row>
    <row r="55" spans="1:18" ht="26.25" x14ac:dyDescent="0.4">
      <c r="R55" s="6"/>
    </row>
    <row r="56" spans="1:18" ht="27" thickBot="1" x14ac:dyDescent="0.45">
      <c r="R56" s="6"/>
    </row>
    <row r="57" spans="1:18" ht="27" thickBot="1" x14ac:dyDescent="0.45">
      <c r="A57" s="118" t="s">
        <v>41</v>
      </c>
      <c r="B57" s="120"/>
      <c r="C57" s="7" t="s">
        <v>74</v>
      </c>
      <c r="D57" s="8" t="s">
        <v>75</v>
      </c>
      <c r="E57" s="7" t="s">
        <v>76</v>
      </c>
      <c r="F57" s="8" t="s">
        <v>77</v>
      </c>
      <c r="G57" s="7" t="s">
        <v>78</v>
      </c>
      <c r="H57" s="8" t="s">
        <v>79</v>
      </c>
      <c r="I57" s="7" t="s">
        <v>80</v>
      </c>
      <c r="J57" s="8" t="s">
        <v>81</v>
      </c>
      <c r="K57" s="9" t="s">
        <v>83</v>
      </c>
      <c r="L57" s="9" t="s">
        <v>84</v>
      </c>
      <c r="M57" s="9" t="s">
        <v>85</v>
      </c>
      <c r="N57" s="9" t="s">
        <v>86</v>
      </c>
      <c r="O57" s="9" t="s">
        <v>48</v>
      </c>
      <c r="P57" s="24"/>
      <c r="R57" s="6"/>
    </row>
    <row r="58" spans="1:18" s="3" customFormat="1" ht="36.75" customHeight="1" thickBot="1" x14ac:dyDescent="0.45">
      <c r="A58" s="25" t="s">
        <v>3</v>
      </c>
      <c r="B58" s="10" t="s">
        <v>51</v>
      </c>
      <c r="C58" s="18"/>
      <c r="D58" s="19">
        <v>749.99</v>
      </c>
      <c r="E58" s="19"/>
      <c r="F58" s="19">
        <v>1576.98</v>
      </c>
      <c r="G58" s="19">
        <f>1785.74+3792.47</f>
        <v>5578.21</v>
      </c>
      <c r="H58" s="19"/>
      <c r="I58" s="19"/>
      <c r="J58" s="19"/>
      <c r="K58" s="19">
        <v>1137.3699999999999</v>
      </c>
      <c r="L58" s="20"/>
      <c r="M58" s="19"/>
      <c r="N58" s="19"/>
      <c r="O58" s="17">
        <f>SUM(C58:N58)</f>
        <v>9042.5499999999993</v>
      </c>
      <c r="P58" s="28"/>
      <c r="R58" s="36"/>
    </row>
    <row r="59" spans="1:18" ht="27" thickBot="1" x14ac:dyDescent="0.45">
      <c r="A59" s="8" t="s">
        <v>4</v>
      </c>
      <c r="B59" s="11" t="s">
        <v>82</v>
      </c>
      <c r="C59" s="14"/>
      <c r="D59" s="16"/>
      <c r="E59" s="16"/>
      <c r="F59" s="16">
        <v>1175</v>
      </c>
      <c r="G59" s="16">
        <v>1175</v>
      </c>
      <c r="H59" s="16"/>
      <c r="I59" s="16">
        <f>1175+249.91+4900</f>
        <v>6324.91</v>
      </c>
      <c r="J59" s="16"/>
      <c r="K59" s="16"/>
      <c r="L59" s="16">
        <v>1852.28</v>
      </c>
      <c r="M59" s="16">
        <v>1175</v>
      </c>
      <c r="N59" s="16">
        <v>300</v>
      </c>
      <c r="O59" s="17">
        <f t="shared" ref="O59:O63" si="3">SUM(C59:N59)</f>
        <v>12002.19</v>
      </c>
      <c r="P59" s="27"/>
      <c r="R59" s="6"/>
    </row>
    <row r="60" spans="1:18" ht="27" thickBot="1" x14ac:dyDescent="0.45">
      <c r="A60" s="25" t="s">
        <v>5</v>
      </c>
      <c r="B60" s="11" t="s">
        <v>95</v>
      </c>
      <c r="C60" s="14"/>
      <c r="D60" s="16"/>
      <c r="E60" s="16"/>
      <c r="F60" s="16"/>
      <c r="G60" s="16">
        <v>1575</v>
      </c>
      <c r="H60" s="16"/>
      <c r="I60" s="16"/>
      <c r="J60" s="16"/>
      <c r="K60" s="16"/>
      <c r="L60" s="16">
        <v>1575</v>
      </c>
      <c r="M60" s="16"/>
      <c r="N60" s="16">
        <f>1575+300</f>
        <v>1875</v>
      </c>
      <c r="O60" s="17">
        <f t="shared" si="3"/>
        <v>5025</v>
      </c>
      <c r="P60" s="27"/>
      <c r="R60" s="6"/>
    </row>
    <row r="61" spans="1:18" ht="30.75" customHeight="1" thickBot="1" x14ac:dyDescent="0.45">
      <c r="A61" s="8" t="s">
        <v>7</v>
      </c>
      <c r="B61" s="12" t="s">
        <v>50</v>
      </c>
      <c r="C61" s="14"/>
      <c r="D61" s="16">
        <v>3000</v>
      </c>
      <c r="E61" s="16"/>
      <c r="F61" s="16"/>
      <c r="G61" s="16">
        <v>1500</v>
      </c>
      <c r="H61" s="16">
        <v>2000</v>
      </c>
      <c r="I61" s="16"/>
      <c r="J61" s="16"/>
      <c r="K61" s="16">
        <v>3250</v>
      </c>
      <c r="L61" s="16"/>
      <c r="M61" s="16">
        <v>3750</v>
      </c>
      <c r="N61" s="16"/>
      <c r="O61" s="17">
        <f t="shared" si="3"/>
        <v>13500</v>
      </c>
      <c r="P61" s="27"/>
      <c r="R61" s="6"/>
    </row>
    <row r="62" spans="1:18" ht="27" thickBot="1" x14ac:dyDescent="0.45">
      <c r="A62" s="25" t="s">
        <v>8</v>
      </c>
      <c r="B62" s="13" t="s">
        <v>103</v>
      </c>
      <c r="C62" s="15"/>
      <c r="D62" s="16">
        <v>600</v>
      </c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7">
        <f t="shared" si="3"/>
        <v>600</v>
      </c>
      <c r="P62" s="27"/>
      <c r="R62" s="6"/>
    </row>
    <row r="63" spans="1:18" ht="27" thickBot="1" x14ac:dyDescent="0.45">
      <c r="A63" s="8" t="s">
        <v>9</v>
      </c>
      <c r="B63" s="13" t="s">
        <v>107</v>
      </c>
      <c r="C63" s="15"/>
      <c r="D63" s="16"/>
      <c r="E63" s="16">
        <v>1000</v>
      </c>
      <c r="F63" s="16"/>
      <c r="G63" s="16"/>
      <c r="H63" s="16"/>
      <c r="I63" s="16"/>
      <c r="J63" s="16"/>
      <c r="K63" s="16"/>
      <c r="L63" s="16"/>
      <c r="M63" s="16"/>
      <c r="N63" s="16"/>
      <c r="O63" s="17">
        <f t="shared" si="3"/>
        <v>1000</v>
      </c>
      <c r="P63" s="27"/>
      <c r="R63" s="6"/>
    </row>
    <row r="64" spans="1:18" ht="27" thickBot="1" x14ac:dyDescent="0.45">
      <c r="A64" s="25" t="s">
        <v>10</v>
      </c>
      <c r="B64" s="13" t="s">
        <v>106</v>
      </c>
      <c r="C64" s="15"/>
      <c r="D64" s="16"/>
      <c r="E64" s="16">
        <v>150</v>
      </c>
      <c r="F64" s="16"/>
      <c r="G64" s="16"/>
      <c r="H64" s="16"/>
      <c r="I64" s="16"/>
      <c r="J64" s="16"/>
      <c r="K64" s="16"/>
      <c r="L64" s="16"/>
      <c r="M64" s="16"/>
      <c r="N64" s="16"/>
      <c r="O64" s="17">
        <v>150</v>
      </c>
      <c r="P64" s="27"/>
      <c r="R64" s="6"/>
    </row>
    <row r="65" spans="1:18" ht="27" thickBot="1" x14ac:dyDescent="0.45">
      <c r="A65" s="8" t="s">
        <v>12</v>
      </c>
      <c r="B65" s="13" t="s">
        <v>104</v>
      </c>
      <c r="C65" s="15"/>
      <c r="D65" s="16"/>
      <c r="E65" s="16">
        <v>200</v>
      </c>
      <c r="F65" s="16"/>
      <c r="G65" s="16"/>
      <c r="H65" s="16"/>
      <c r="I65" s="16"/>
      <c r="J65" s="16"/>
      <c r="K65" s="16"/>
      <c r="L65" s="16"/>
      <c r="M65" s="16"/>
      <c r="N65" s="16"/>
      <c r="O65" s="17">
        <v>200</v>
      </c>
      <c r="P65" s="27"/>
      <c r="R65" s="6"/>
    </row>
    <row r="66" spans="1:18" ht="27" thickBot="1" x14ac:dyDescent="0.45">
      <c r="A66" s="25" t="s">
        <v>13</v>
      </c>
      <c r="B66" s="13" t="s">
        <v>105</v>
      </c>
      <c r="C66" s="15"/>
      <c r="D66" s="16"/>
      <c r="E66" s="16">
        <v>660</v>
      </c>
      <c r="F66" s="16"/>
      <c r="G66" s="16"/>
      <c r="H66" s="16"/>
      <c r="I66" s="16"/>
      <c r="J66" s="16"/>
      <c r="K66" s="16"/>
      <c r="L66" s="16"/>
      <c r="M66" s="16"/>
      <c r="N66" s="16"/>
      <c r="O66" s="17">
        <v>660</v>
      </c>
      <c r="P66" s="27"/>
      <c r="R66" s="6"/>
    </row>
    <row r="67" spans="1:18" ht="27" thickBot="1" x14ac:dyDescent="0.45">
      <c r="A67" s="8" t="s">
        <v>14</v>
      </c>
      <c r="B67" s="13" t="s">
        <v>108</v>
      </c>
      <c r="C67" s="15"/>
      <c r="D67" s="16"/>
      <c r="E67" s="16"/>
      <c r="F67" s="16">
        <v>548.66999999999996</v>
      </c>
      <c r="G67" s="16"/>
      <c r="H67" s="16"/>
      <c r="I67" s="16"/>
      <c r="J67" s="16"/>
      <c r="K67" s="16"/>
      <c r="L67" s="16"/>
      <c r="M67" s="16"/>
      <c r="N67" s="16"/>
      <c r="O67" s="17">
        <v>548.66999999999996</v>
      </c>
      <c r="P67" s="27"/>
      <c r="R67" s="6"/>
    </row>
    <row r="68" spans="1:18" ht="53.25" thickBot="1" x14ac:dyDescent="0.45">
      <c r="A68" s="25" t="s">
        <v>15</v>
      </c>
      <c r="B68" s="13" t="s">
        <v>109</v>
      </c>
      <c r="C68" s="15"/>
      <c r="D68" s="16"/>
      <c r="E68" s="16"/>
      <c r="F68" s="16">
        <v>300</v>
      </c>
      <c r="G68" s="16"/>
      <c r="H68" s="16"/>
      <c r="I68" s="16"/>
      <c r="J68" s="16"/>
      <c r="K68" s="16"/>
      <c r="L68" s="16"/>
      <c r="M68" s="16"/>
      <c r="N68" s="16"/>
      <c r="O68" s="17">
        <v>300</v>
      </c>
      <c r="P68" s="27"/>
      <c r="R68" s="6"/>
    </row>
    <row r="69" spans="1:18" ht="53.25" thickBot="1" x14ac:dyDescent="0.45">
      <c r="A69" s="8" t="s">
        <v>17</v>
      </c>
      <c r="B69" s="13" t="s">
        <v>110</v>
      </c>
      <c r="C69" s="15"/>
      <c r="D69" s="16"/>
      <c r="E69" s="16"/>
      <c r="F69" s="16"/>
      <c r="G69" s="16">
        <v>100</v>
      </c>
      <c r="H69" s="16"/>
      <c r="I69" s="16"/>
      <c r="J69" s="16"/>
      <c r="K69" s="16"/>
      <c r="L69" s="16"/>
      <c r="M69" s="16"/>
      <c r="N69" s="16"/>
      <c r="O69" s="17">
        <v>100</v>
      </c>
      <c r="P69" s="27"/>
      <c r="R69" s="6"/>
    </row>
    <row r="70" spans="1:18" ht="27" thickBot="1" x14ac:dyDescent="0.45">
      <c r="A70" s="25" t="s">
        <v>19</v>
      </c>
      <c r="B70" s="13" t="s">
        <v>111</v>
      </c>
      <c r="C70" s="15"/>
      <c r="D70" s="16"/>
      <c r="E70" s="16"/>
      <c r="F70" s="16"/>
      <c r="G70" s="16"/>
      <c r="H70" s="16">
        <v>660</v>
      </c>
      <c r="I70" s="16"/>
      <c r="J70" s="16"/>
      <c r="K70" s="16"/>
      <c r="L70" s="16"/>
      <c r="M70" s="16"/>
      <c r="N70" s="16"/>
      <c r="O70" s="17">
        <v>660</v>
      </c>
      <c r="P70" s="27"/>
      <c r="R70" s="6"/>
    </row>
    <row r="71" spans="1:18" ht="27" thickBot="1" x14ac:dyDescent="0.45">
      <c r="A71" s="8" t="s">
        <v>20</v>
      </c>
      <c r="B71" s="33" t="s">
        <v>116</v>
      </c>
      <c r="C71" s="15"/>
      <c r="D71" s="16"/>
      <c r="E71" s="16"/>
      <c r="F71" s="16"/>
      <c r="G71" s="16"/>
      <c r="H71" s="16"/>
      <c r="I71" s="16">
        <v>400</v>
      </c>
      <c r="J71" s="16"/>
      <c r="K71" s="16"/>
      <c r="L71" s="16"/>
      <c r="M71" s="16"/>
      <c r="N71" s="16"/>
      <c r="O71" s="17">
        <v>400</v>
      </c>
      <c r="P71" s="27"/>
      <c r="R71" s="6"/>
    </row>
    <row r="72" spans="1:18" ht="27" thickBot="1" x14ac:dyDescent="0.45">
      <c r="A72" s="31" t="s">
        <v>21</v>
      </c>
      <c r="B72" s="34" t="s">
        <v>117</v>
      </c>
      <c r="C72" s="32"/>
      <c r="D72" s="16"/>
      <c r="E72" s="16"/>
      <c r="F72" s="16"/>
      <c r="G72" s="16"/>
      <c r="H72" s="16"/>
      <c r="I72" s="16"/>
      <c r="J72" s="16"/>
      <c r="K72" s="16"/>
      <c r="L72" s="16">
        <v>2000</v>
      </c>
      <c r="M72" s="16"/>
      <c r="N72" s="16"/>
      <c r="O72" s="17">
        <v>2000</v>
      </c>
      <c r="P72" s="27"/>
      <c r="R72" s="6"/>
    </row>
    <row r="73" spans="1:18" ht="27" thickBot="1" x14ac:dyDescent="0.45">
      <c r="A73" s="8" t="s">
        <v>22</v>
      </c>
      <c r="B73" s="34" t="s">
        <v>118</v>
      </c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>
        <v>300</v>
      </c>
      <c r="N73" s="16"/>
      <c r="O73" s="17">
        <v>300</v>
      </c>
      <c r="P73" s="27"/>
      <c r="R73" s="6"/>
    </row>
    <row r="74" spans="1:18" ht="27" thickBot="1" x14ac:dyDescent="0.45">
      <c r="A74" s="121" t="s">
        <v>25</v>
      </c>
      <c r="B74" s="121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7">
        <f>SUM(O58:O73)</f>
        <v>46488.409999999996</v>
      </c>
      <c r="R74" s="6"/>
    </row>
    <row r="75" spans="1:18" ht="26.25" x14ac:dyDescent="0.4">
      <c r="R75" s="6"/>
    </row>
    <row r="76" spans="1:18" ht="15.75" thickBot="1" x14ac:dyDescent="0.3"/>
    <row r="77" spans="1:18" ht="40.5" customHeight="1" thickBot="1" x14ac:dyDescent="0.3">
      <c r="B77" s="2"/>
      <c r="C77" s="113" t="s">
        <v>87</v>
      </c>
      <c r="D77" s="113"/>
      <c r="E77" s="113"/>
      <c r="F77" s="113"/>
      <c r="G77" s="113"/>
      <c r="H77" s="113"/>
      <c r="I77" s="114"/>
    </row>
    <row r="78" spans="1:18" ht="71.25" customHeight="1" thickBot="1" x14ac:dyDescent="0.3">
      <c r="B78" s="8" t="s">
        <v>0</v>
      </c>
      <c r="C78" s="104">
        <f>P26</f>
        <v>207000</v>
      </c>
      <c r="D78" s="105"/>
      <c r="E78" s="105"/>
      <c r="F78" s="105"/>
      <c r="G78" s="105"/>
      <c r="H78" s="105"/>
      <c r="I78" s="106"/>
    </row>
    <row r="79" spans="1:18" ht="36.75" customHeight="1" thickBot="1" x14ac:dyDescent="0.3">
      <c r="B79" s="93" t="s">
        <v>38</v>
      </c>
      <c r="C79" s="104">
        <f>P37</f>
        <v>13000</v>
      </c>
      <c r="D79" s="105"/>
      <c r="E79" s="105"/>
      <c r="F79" s="105"/>
      <c r="G79" s="105"/>
      <c r="H79" s="105"/>
      <c r="I79" s="106"/>
    </row>
    <row r="80" spans="1:18" ht="36.75" customHeight="1" thickBot="1" x14ac:dyDescent="0.3">
      <c r="B80" s="8" t="s">
        <v>47</v>
      </c>
      <c r="C80" s="104">
        <f>P53</f>
        <v>20660</v>
      </c>
      <c r="D80" s="105"/>
      <c r="E80" s="105"/>
      <c r="F80" s="105"/>
      <c r="G80" s="105"/>
      <c r="H80" s="105"/>
      <c r="I80" s="106"/>
    </row>
    <row r="81" spans="2:16" ht="39.75" customHeight="1" thickBot="1" x14ac:dyDescent="0.3">
      <c r="B81" s="93" t="s">
        <v>41</v>
      </c>
      <c r="C81" s="104">
        <f>O74</f>
        <v>46488.409999999996</v>
      </c>
      <c r="D81" s="105"/>
      <c r="E81" s="105"/>
      <c r="F81" s="105"/>
      <c r="G81" s="105"/>
      <c r="H81" s="105"/>
      <c r="I81" s="106"/>
    </row>
    <row r="82" spans="2:16" x14ac:dyDescent="0.25">
      <c r="B82" s="102" t="s">
        <v>25</v>
      </c>
      <c r="C82" s="107">
        <f>SUM(C78:I81)</f>
        <v>287148.40999999997</v>
      </c>
      <c r="D82" s="108"/>
      <c r="E82" s="108"/>
      <c r="F82" s="108"/>
      <c r="G82" s="108"/>
      <c r="H82" s="108"/>
      <c r="I82" s="109"/>
    </row>
    <row r="83" spans="2:16" ht="15.75" thickBot="1" x14ac:dyDescent="0.3">
      <c r="B83" s="103"/>
      <c r="C83" s="110"/>
      <c r="D83" s="111"/>
      <c r="E83" s="111"/>
      <c r="F83" s="111"/>
      <c r="G83" s="111"/>
      <c r="H83" s="111"/>
      <c r="I83" s="112"/>
    </row>
    <row r="89" spans="2:16" x14ac:dyDescent="0.25">
      <c r="P89" s="1"/>
    </row>
  </sheetData>
  <mergeCells count="13">
    <mergeCell ref="A1:C1"/>
    <mergeCell ref="A30:C30"/>
    <mergeCell ref="A74:B74"/>
    <mergeCell ref="A2:C2"/>
    <mergeCell ref="A40:C40"/>
    <mergeCell ref="A57:B57"/>
    <mergeCell ref="B82:B83"/>
    <mergeCell ref="C80:I80"/>
    <mergeCell ref="C81:I81"/>
    <mergeCell ref="C82:I83"/>
    <mergeCell ref="C77:I77"/>
    <mergeCell ref="C78:I78"/>
    <mergeCell ref="C79:I79"/>
  </mergeCells>
  <phoneticPr fontId="1" type="noConversion"/>
  <pageMargins left="0.25" right="0.25" top="0.75" bottom="0.75" header="0.3" footer="0.3"/>
  <pageSetup paperSize="9" scale="23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1"/>
  <sheetViews>
    <sheetView workbookViewId="0">
      <selection activeCell="E18" sqref="E18"/>
    </sheetView>
  </sheetViews>
  <sheetFormatPr defaultRowHeight="15" x14ac:dyDescent="0.25"/>
  <cols>
    <col min="1" max="1" width="25.7109375" bestFit="1" customWidth="1"/>
    <col min="2" max="2" width="15.5703125" customWidth="1"/>
    <col min="3" max="3" width="20.85546875" bestFit="1" customWidth="1"/>
    <col min="4" max="4" width="16.85546875" customWidth="1"/>
  </cols>
  <sheetData>
    <row r="1" spans="1:3" ht="15.75" thickBot="1" x14ac:dyDescent="0.3">
      <c r="A1" s="128" t="s">
        <v>100</v>
      </c>
      <c r="B1" s="128"/>
      <c r="C1" s="128"/>
    </row>
    <row r="2" spans="1:3" ht="15.75" thickBot="1" x14ac:dyDescent="0.3">
      <c r="A2" s="100" t="s">
        <v>98</v>
      </c>
      <c r="B2" s="100" t="s">
        <v>97</v>
      </c>
      <c r="C2" s="100" t="s">
        <v>96</v>
      </c>
    </row>
    <row r="3" spans="1:3" ht="15.75" thickBot="1" x14ac:dyDescent="0.3">
      <c r="A3" s="22" t="s">
        <v>112</v>
      </c>
      <c r="B3" s="21">
        <v>500</v>
      </c>
      <c r="C3" s="22" t="s">
        <v>115</v>
      </c>
    </row>
    <row r="4" spans="1:3" ht="15.75" thickBot="1" x14ac:dyDescent="0.3">
      <c r="A4" s="22" t="s">
        <v>113</v>
      </c>
      <c r="B4" s="21">
        <v>500</v>
      </c>
      <c r="C4" s="22" t="s">
        <v>115</v>
      </c>
    </row>
    <row r="5" spans="1:3" ht="15.75" thickBot="1" x14ac:dyDescent="0.3">
      <c r="A5" s="22" t="s">
        <v>112</v>
      </c>
      <c r="B5" s="21">
        <v>200</v>
      </c>
      <c r="C5" s="22" t="s">
        <v>114</v>
      </c>
    </row>
    <row r="6" spans="1:3" ht="15.75" thickBot="1" x14ac:dyDescent="0.3">
      <c r="A6" s="22" t="s">
        <v>112</v>
      </c>
      <c r="B6" s="21">
        <v>400</v>
      </c>
      <c r="C6" s="22" t="s">
        <v>119</v>
      </c>
    </row>
    <row r="7" spans="1:3" ht="15.75" thickBot="1" x14ac:dyDescent="0.3">
      <c r="A7" s="22" t="s">
        <v>113</v>
      </c>
      <c r="B7" s="21">
        <v>400</v>
      </c>
      <c r="C7" s="22" t="s">
        <v>119</v>
      </c>
    </row>
    <row r="8" spans="1:3" ht="15.75" thickBot="1" x14ac:dyDescent="0.3">
      <c r="A8" s="22" t="s">
        <v>113</v>
      </c>
      <c r="B8" s="21">
        <v>15000</v>
      </c>
      <c r="C8" s="22" t="s">
        <v>120</v>
      </c>
    </row>
    <row r="9" spans="1:3" ht="15.75" thickBot="1" x14ac:dyDescent="0.3">
      <c r="A9" s="22"/>
      <c r="B9" s="21"/>
      <c r="C9" s="22"/>
    </row>
    <row r="10" spans="1:3" ht="15.75" thickBot="1" x14ac:dyDescent="0.3">
      <c r="A10" s="100" t="s">
        <v>121</v>
      </c>
      <c r="B10" s="101">
        <f>B3+B5+B6</f>
        <v>1100</v>
      </c>
      <c r="C10" s="22"/>
    </row>
    <row r="11" spans="1:3" ht="15.75" thickBot="1" x14ac:dyDescent="0.3">
      <c r="A11" s="100" t="s">
        <v>122</v>
      </c>
      <c r="B11" s="101">
        <f>B4+B7+B8</f>
        <v>15900</v>
      </c>
      <c r="C11" s="22"/>
    </row>
  </sheetData>
  <mergeCells count="1">
    <mergeCell ref="A1:C1"/>
  </mergeCells>
  <phoneticPr fontId="7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Udruge</vt:lpstr>
      <vt:lpstr>Župe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vjezb</dc:creator>
  <cp:lastModifiedBy>vjezb</cp:lastModifiedBy>
  <cp:lastPrinted>2025-02-10T10:09:45Z</cp:lastPrinted>
  <dcterms:created xsi:type="dcterms:W3CDTF">2020-04-17T07:10:48Z</dcterms:created>
  <dcterms:modified xsi:type="dcterms:W3CDTF">2026-02-27T11:10:48Z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2022-09-23T08:46:56Z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7d92b0d6-7bf2-4cc1-aaea-80d9993beef6</vt:lpwstr>
  </property>
  <property fmtid="{D5CDD505-2E9C-101B-9397-08002B2CF9AE}" pid="7" name="MSIP_Label_defa4170-0d19-0005-0004-bc88714345d2_ActionId">
    <vt:lpwstr>9f69e853-d596-48b0-8990-30aaeb6d6d65</vt:lpwstr>
  </property>
  <property fmtid="{D5CDD505-2E9C-101B-9397-08002B2CF9AE}" pid="8" name="MSIP_Label_defa4170-0d19-0005-0004-bc88714345d2_ContentBits">
    <vt:lpwstr>0</vt:lpwstr>
  </property>
</Properties>
</file>